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20" windowHeight="7755"/>
  </bookViews>
  <sheets>
    <sheet name="Форма №1 Паспорт" sheetId="1" r:id="rId1"/>
    <sheet name="Форма №2 Мероприятия" sheetId="2" r:id="rId2"/>
  </sheets>
  <definedNames>
    <definedName name="_xlnm._FilterDatabase" localSheetId="1" hidden="1">'Форма №2 Мероприятия'!$A$6:$S$68</definedName>
    <definedName name="_xlnm.Print_Titles" localSheetId="1">'Форма №2 Мероприятия'!$6:$9</definedName>
    <definedName name="_xlnm.Print_Area" localSheetId="0">'Форма №1 Паспорт'!$A$1:$B$37</definedName>
    <definedName name="_xlnm.Print_Area" localSheetId="1">'Форма №2 Мероприятия'!$A$1:$V$70</definedName>
  </definedNames>
  <calcPr calcId="145621"/>
</workbook>
</file>

<file path=xl/calcChain.xml><?xml version="1.0" encoding="utf-8"?>
<calcChain xmlns="http://schemas.openxmlformats.org/spreadsheetml/2006/main">
  <c r="K12" i="2" l="1"/>
  <c r="K15" i="2" s="1"/>
  <c r="M12" i="2"/>
  <c r="Q12" i="2"/>
  <c r="M13" i="2"/>
  <c r="K13" i="2" s="1"/>
  <c r="K14" i="2"/>
  <c r="M15" i="2"/>
  <c r="S15" i="2"/>
  <c r="R15" i="2"/>
  <c r="S13" i="2"/>
  <c r="S12" i="2"/>
  <c r="S64" i="2"/>
  <c r="V61" i="2"/>
  <c r="U61" i="2"/>
  <c r="T61" i="2"/>
  <c r="S61" i="2"/>
  <c r="R61" i="2"/>
  <c r="Q61" i="2"/>
  <c r="P61" i="2"/>
  <c r="O61" i="2"/>
  <c r="N61" i="2"/>
  <c r="M61" i="2"/>
  <c r="L61" i="2"/>
  <c r="S60" i="2"/>
  <c r="K60" i="2"/>
  <c r="S59" i="2"/>
  <c r="K59" i="2"/>
  <c r="S58" i="2"/>
  <c r="K58" i="2"/>
  <c r="S57" i="2"/>
  <c r="K57" i="2"/>
  <c r="K61" i="2" s="1"/>
  <c r="V54" i="2"/>
  <c r="U54" i="2"/>
  <c r="T54" i="2"/>
  <c r="R54" i="2"/>
  <c r="Q54" i="2"/>
  <c r="P54" i="2"/>
  <c r="P55" i="2" s="1"/>
  <c r="M54" i="2"/>
  <c r="L54" i="2"/>
  <c r="L55" i="2" s="1"/>
  <c r="S53" i="2"/>
  <c r="N53" i="2"/>
  <c r="K53" i="2"/>
  <c r="S52" i="2"/>
  <c r="N52" i="2"/>
  <c r="N54" i="2" s="1"/>
  <c r="S51" i="2"/>
  <c r="O51" i="2"/>
  <c r="O54" i="2" s="1"/>
  <c r="K51" i="2"/>
  <c r="S50" i="2"/>
  <c r="S54" i="2" s="1"/>
  <c r="K50" i="2"/>
  <c r="V48" i="2"/>
  <c r="V55" i="2" s="1"/>
  <c r="U48" i="2"/>
  <c r="U55" i="2" s="1"/>
  <c r="T48" i="2"/>
  <c r="T55" i="2" s="1"/>
  <c r="R48" i="2"/>
  <c r="Q48" i="2"/>
  <c r="Q55" i="2" s="1"/>
  <c r="P48" i="2"/>
  <c r="O48" i="2"/>
  <c r="O55" i="2" s="1"/>
  <c r="M48" i="2"/>
  <c r="M55" i="2" s="1"/>
  <c r="L48" i="2"/>
  <c r="K47" i="2"/>
  <c r="S46" i="2"/>
  <c r="K46" i="2"/>
  <c r="S45" i="2"/>
  <c r="K45" i="2"/>
  <c r="S44" i="2"/>
  <c r="K44" i="2"/>
  <c r="K43" i="2"/>
  <c r="S42" i="2"/>
  <c r="N42" i="2"/>
  <c r="N48" i="2" s="1"/>
  <c r="N55" i="2" s="1"/>
  <c r="E42" i="2"/>
  <c r="S41" i="2"/>
  <c r="K41" i="2"/>
  <c r="S40" i="2"/>
  <c r="K40" i="2"/>
  <c r="K39" i="2"/>
  <c r="S38" i="2"/>
  <c r="K38" i="2"/>
  <c r="S37" i="2"/>
  <c r="S48" i="2" s="1"/>
  <c r="S55" i="2" s="1"/>
  <c r="K37" i="2"/>
  <c r="V34" i="2"/>
  <c r="U34" i="2"/>
  <c r="T34" i="2"/>
  <c r="R34" i="2"/>
  <c r="Q34" i="2"/>
  <c r="P34" i="2"/>
  <c r="O34" i="2"/>
  <c r="L34" i="2"/>
  <c r="S33" i="2"/>
  <c r="K33" i="2"/>
  <c r="K32" i="2"/>
  <c r="S31" i="2"/>
  <c r="K31" i="2"/>
  <c r="S30" i="2"/>
  <c r="N30" i="2"/>
  <c r="N34" i="2" s="1"/>
  <c r="S29" i="2"/>
  <c r="K29" i="2"/>
  <c r="S28" i="2"/>
  <c r="N28" i="2"/>
  <c r="K28" i="2"/>
  <c r="S27" i="2"/>
  <c r="S34" i="2" s="1"/>
  <c r="M27" i="2"/>
  <c r="M34" i="2" s="1"/>
  <c r="O25" i="2"/>
  <c r="L25" i="2"/>
  <c r="V24" i="2"/>
  <c r="V25" i="2" s="1"/>
  <c r="U24" i="2"/>
  <c r="T24" i="2"/>
  <c r="T25" i="2" s="1"/>
  <c r="S24" i="2"/>
  <c r="R24" i="2"/>
  <c r="R25" i="2" s="1"/>
  <c r="P24" i="2"/>
  <c r="P25" i="2" s="1"/>
  <c r="N23" i="2"/>
  <c r="N24" i="2" s="1"/>
  <c r="N25" i="2" s="1"/>
  <c r="H23" i="2"/>
  <c r="Q22" i="2"/>
  <c r="K22" i="2"/>
  <c r="H22" i="2"/>
  <c r="V20" i="2"/>
  <c r="U20" i="2"/>
  <c r="T20" i="2"/>
  <c r="S20" i="2"/>
  <c r="Q20" i="2"/>
  <c r="M20" i="2"/>
  <c r="K20" i="2"/>
  <c r="K19" i="2"/>
  <c r="H19" i="2"/>
  <c r="G19" i="2"/>
  <c r="S17" i="2"/>
  <c r="V15" i="2"/>
  <c r="U15" i="2"/>
  <c r="U25" i="2" s="1"/>
  <c r="T15" i="2"/>
  <c r="G13" i="2"/>
  <c r="H13" i="2" s="1"/>
  <c r="G14" i="2" s="1"/>
  <c r="H14" i="2" s="1"/>
  <c r="Q15" i="2" l="1"/>
  <c r="Q13" i="2"/>
  <c r="M25" i="2"/>
  <c r="S25" i="2"/>
  <c r="L68" i="2"/>
  <c r="P68" i="2"/>
  <c r="R68" i="2"/>
  <c r="N68" i="2"/>
  <c r="T68" i="2"/>
  <c r="V68" i="2"/>
  <c r="M68" i="2"/>
  <c r="O68" i="2"/>
  <c r="S68" i="2"/>
  <c r="U68" i="2"/>
  <c r="K23" i="2"/>
  <c r="K24" i="2" s="1"/>
  <c r="Q23" i="2"/>
  <c r="Q24" i="2" s="1"/>
  <c r="K27" i="2"/>
  <c r="K34" i="2" s="1"/>
  <c r="K30" i="2"/>
  <c r="K42" i="2"/>
  <c r="K48" i="2" s="1"/>
  <c r="K55" i="2" s="1"/>
  <c r="K52" i="2"/>
  <c r="K54" i="2" s="1"/>
  <c r="Q25" i="2" l="1"/>
  <c r="Q68" i="2" s="1"/>
  <c r="K25" i="2"/>
  <c r="K68" i="2" s="1"/>
</calcChain>
</file>

<file path=xl/comments1.xml><?xml version="1.0" encoding="utf-8"?>
<comments xmlns="http://schemas.openxmlformats.org/spreadsheetml/2006/main">
  <authors>
    <author>Екатерина П. Головина</author>
  </authors>
  <commentList>
    <comment ref="H14" authorId="0">
      <text>
        <r>
          <rPr>
            <b/>
            <sz val="9"/>
            <color indexed="81"/>
            <rFont val="Tahoma"/>
            <family val="2"/>
            <charset val="204"/>
          </rPr>
          <t>Екатерина П. Головина: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78</t>
        </r>
      </text>
    </comment>
  </commentList>
</comments>
</file>

<file path=xl/sharedStrings.xml><?xml version="1.0" encoding="utf-8"?>
<sst xmlns="http://schemas.openxmlformats.org/spreadsheetml/2006/main" count="485" uniqueCount="243">
  <si>
    <t>Приложение</t>
  </si>
  <si>
    <t>Утверждена постановлением</t>
  </si>
  <si>
    <t>департамента топливно-энергетического комплекса</t>
  </si>
  <si>
    <t>и жилищно-коммунального хозяйства</t>
  </si>
  <si>
    <t>Костромской области</t>
  </si>
  <si>
    <t>от «07» ноября 2018 года № 2</t>
  </si>
  <si>
    <t>Инвестиционная программа</t>
  </si>
  <si>
    <t>муниципального унитарного предприятия г.Костромы "Городские сети"</t>
  </si>
  <si>
    <t>в сфере теплоснабжения на 2017 – 2019 годы</t>
  </si>
  <si>
    <t>Форма 1-ИП ТС</t>
  </si>
  <si>
    <t>Наименование организации, в отношении которой разрабатывается инвестиционная программа в сфере теплоснабжения</t>
  </si>
  <si>
    <t>Муниципальное унитарное предприятие г.Костромы "Городские сети"</t>
  </si>
  <si>
    <t>Местонахождение регулируемой организации</t>
  </si>
  <si>
    <t>156004, г. Кострома, ул. Береговая, 45А</t>
  </si>
  <si>
    <t>Сроки реализации инвестиционной программы</t>
  </si>
  <si>
    <t>2017 - 2019 гг.</t>
  </si>
  <si>
    <t>Лицо, ответственное за разработку инвестиционной программы</t>
  </si>
  <si>
    <t>Контактная информация лица, ответственного за разработку инвестиционной программы</t>
  </si>
  <si>
    <t>(4942) 49 38 50</t>
  </si>
  <si>
    <t>Наименование органа исполнительной власти субъекта РФ или органа местного самоуправления, утвердившего инвестиционную программу</t>
  </si>
  <si>
    <t>Департамент топливно-энергетического комплекса и жилищно-коомунального хозяйства Костромской области</t>
  </si>
  <si>
    <t>Местонахождение органа, утвердившего инвестиционную программу</t>
  </si>
  <si>
    <t>г. Кострома, ул. Сенная, д. 17</t>
  </si>
  <si>
    <t>Должностное лицо, утвердившее инвестиционную программу</t>
  </si>
  <si>
    <t>Дата утверждения инвестиционной программы</t>
  </si>
  <si>
    <t>07.11.2018 г.</t>
  </si>
  <si>
    <t>Контактная информация лица, ответственного за утверждение инвестиционной программы</t>
  </si>
  <si>
    <t>тел. (4942) 31 44 86,  47 12 10</t>
  </si>
  <si>
    <t>Наименование органа местного самоуправления, согласовавшего инвестиционную программу</t>
  </si>
  <si>
    <t>Адмнистрация города Костромы</t>
  </si>
  <si>
    <t>Местонахождение органа, согласовавшего инвестиционную программу</t>
  </si>
  <si>
    <t>г. Кострома, ул. Советская, д. 1</t>
  </si>
  <si>
    <t>Должностное лицо, согласовавшее инвестиционную программу</t>
  </si>
  <si>
    <t>Дата согласования инвестиционной программы</t>
  </si>
  <si>
    <t>18.10.2018 г.</t>
  </si>
  <si>
    <t>Контактная информация лица, ответственного за согласование инвестиционной программы</t>
  </si>
  <si>
    <t>(4942) 31 21 91, 31 47 73</t>
  </si>
  <si>
    <t>Наименование органа исполнительной власти в области государственного регулирования тарифов, согласовавшего инвестиционную программу</t>
  </si>
  <si>
    <t>Департамент государственного регулирования цен и тарифов Костромской области</t>
  </si>
  <si>
    <t>156005, г. Кострома, ул. Свердлова, 82А</t>
  </si>
  <si>
    <t xml:space="preserve">Должностное лицо, согласовавшее инвестиционную программу </t>
  </si>
  <si>
    <t>12.10.2018 г.</t>
  </si>
  <si>
    <t>тел. (4942) 31 52 13, 37 17 11</t>
  </si>
  <si>
    <t>Директор</t>
  </si>
  <si>
    <t>Сорокин Д.Ю.</t>
  </si>
  <si>
    <t>Форма 2-ИП ТС</t>
  </si>
  <si>
    <t>Инвестиционная Программа</t>
  </si>
  <si>
    <t>Муниципального унитарного предприятия города Костромы  "Городские сети"</t>
  </si>
  <si>
    <t>на 2017 - 2019 гг.</t>
  </si>
  <si>
    <t>N п/п</t>
  </si>
  <si>
    <t>Наименование мероприятий</t>
  </si>
  <si>
    <t>Обоснование необходимости (цель реализации)</t>
  </si>
  <si>
    <t>Описание и место расположения объекта</t>
  </si>
  <si>
    <t>Основные технические характеристики</t>
  </si>
  <si>
    <t>Год начала реализации мероприятия</t>
  </si>
  <si>
    <t>Год окончания реализации мероприятия</t>
  </si>
  <si>
    <t>Расходы на реализацию мероприятий в прогнозных ценах, тыс. руб. (с НДС)</t>
  </si>
  <si>
    <t>Бюджетное финансирование установки ИТП у потребителей, тыс. руб. с НДС (справочно)</t>
  </si>
  <si>
    <t>Наименование показателя (мощность, протяженность, диаметр и т.п.)</t>
  </si>
  <si>
    <t>Ед. изм.</t>
  </si>
  <si>
    <t>Значение показателя</t>
  </si>
  <si>
    <t>Всего</t>
  </si>
  <si>
    <t>Профинансировано к 2017 г.</t>
  </si>
  <si>
    <t>в т.ч. по годам</t>
  </si>
  <si>
    <t>Остаток финансирования</t>
  </si>
  <si>
    <t>в т.ч. за счет платы за подключение</t>
  </si>
  <si>
    <t xml:space="preserve">в т.ч. бюджетное финансирование </t>
  </si>
  <si>
    <t>до реализации мероприятия</t>
  </si>
  <si>
    <t>после реализации мероприятия</t>
  </si>
  <si>
    <t>2017 г.</t>
  </si>
  <si>
    <t>2018 г.</t>
  </si>
  <si>
    <t>2019 г.</t>
  </si>
  <si>
    <t>Группа 1. Строительство, реконструкция или модернизация объектов в целях подключения потребителей:</t>
  </si>
  <si>
    <t>1.1. Строительство новых тепловых сетей в целях подключения потребителей</t>
  </si>
  <si>
    <t>1.1.1.</t>
  </si>
  <si>
    <t>Строительство тепловых сетей с целью подключения новых потребителей</t>
  </si>
  <si>
    <t>Схема теплоснабжения г. Костромы</t>
  </si>
  <si>
    <t>г.Кострома, ул. Магистральная, 65 культурно-развлекательный центр</t>
  </si>
  <si>
    <t>Протяженность</t>
  </si>
  <si>
    <t>м</t>
  </si>
  <si>
    <t>-</t>
  </si>
  <si>
    <t>1.1.2.</t>
  </si>
  <si>
    <t>Заявка на технологическое присоединение</t>
  </si>
  <si>
    <t>г. Кострома, район застройки "Агашкина гора" (лит.8, дит.11)</t>
  </si>
  <si>
    <t>1.1.3.</t>
  </si>
  <si>
    <t xml:space="preserve">г. Кострома, ул. Суслова,8 здание общеобразовательного учреждения </t>
  </si>
  <si>
    <t>Всего по подгруппе 1.1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</si>
  <si>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</si>
  <si>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1.2.1.</t>
  </si>
  <si>
    <t>1.3. Увеличение пропускной способности существующих тепловых сетей в целях подключения потребителей</t>
  </si>
  <si>
    <t>1.3.1.</t>
  </si>
  <si>
    <t>Перекладка тепловой сети с целью подключения потребителя</t>
  </si>
  <si>
    <t>Персективное строительство</t>
  </si>
  <si>
    <t>г.Кострома, ул. Санаторная, 21а школа НОДА</t>
  </si>
  <si>
    <t>Всего по подгруппе 1.3.</t>
  </si>
  <si>
    <t>1.4.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</si>
  <si>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1.4.1.</t>
  </si>
  <si>
    <t>Увеличение мощности сетевых подогревателей с целью подключения дополниетльной нагрузки ООО "КМЗ"</t>
  </si>
  <si>
    <t>г.Кострома, ул. Московская, 105</t>
  </si>
  <si>
    <t>Мощность</t>
  </si>
  <si>
    <t>Подключенная нагрузка</t>
  </si>
  <si>
    <t>1.4.2.</t>
  </si>
  <si>
    <t>Увеличение мощности сетевых подогревателей с целью подключения дополниетльной нагрузки АО "КЗА"</t>
  </si>
  <si>
    <t>Всего по подгруппе 1.4.</t>
  </si>
  <si>
    <t>Всего по группе 1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</si>
  <si>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 тепловых сетей</t>
  </si>
  <si>
    <t>2.1.</t>
  </si>
  <si>
    <t>Строительство тепловых сетей и тепловых пунктов с целью переключения потребителей с кот. ул.Смоленская, 23а на ТГК-2</t>
  </si>
  <si>
    <t>Схема теплоснабжения. Повышение надежности</t>
  </si>
  <si>
    <t>г. Кострома, ул. Смоленская/Энгельса</t>
  </si>
  <si>
    <t>Протяженность
диаметр</t>
  </si>
  <si>
    <t>м,
мм</t>
  </si>
  <si>
    <t xml:space="preserve"> -</t>
  </si>
  <si>
    <t>130,
80</t>
  </si>
  <si>
    <t>2.2.</t>
  </si>
  <si>
    <t>Строительство тепловых сетей и тепловых пунктов с целью переключения потребителей с кот. ул. Свердлова, 51 на ТГК-2</t>
  </si>
  <si>
    <t>г. Кострома, ул. Свердлова</t>
  </si>
  <si>
    <t>180,
80</t>
  </si>
  <si>
    <t>2.3.</t>
  </si>
  <si>
    <t>Строительство теплового пункта с целью переключения потребителей с кот. ул. Советская,22а на кот. Пастуховская, 37</t>
  </si>
  <si>
    <t>г. Кострома, ул. Советская</t>
  </si>
  <si>
    <t>Тепловой пункт</t>
  </si>
  <si>
    <t>ед.</t>
  </si>
  <si>
    <t>2.4.</t>
  </si>
  <si>
    <t xml:space="preserve">Строительство тепловых сетей и тепловых пунктов с целью переключения потребителей кот. Малышковская, 55 на кот. з-да "Мотордеталь" </t>
  </si>
  <si>
    <t>Схема теплоснабжения. Повышение эффективности</t>
  </si>
  <si>
    <t>г. Кострома, ул. Малышковская</t>
  </si>
  <si>
    <t>170,
80</t>
  </si>
  <si>
    <t>2.5.</t>
  </si>
  <si>
    <t xml:space="preserve">Строительство БМК-1 </t>
  </si>
  <si>
    <t>г. Кострома, ул. Красная Байдарка, 1-3</t>
  </si>
  <si>
    <t>МВт</t>
  </si>
  <si>
    <t>2.6.</t>
  </si>
  <si>
    <t>Строительство БМК-2</t>
  </si>
  <si>
    <t>г. Кострома, ул. Красная Байдарка, 7-8</t>
  </si>
  <si>
    <t>2.7.</t>
  </si>
  <si>
    <t>Строительство БМК</t>
  </si>
  <si>
    <t>Повышение надежности, снижение тепловых потерь</t>
  </si>
  <si>
    <t>г.Кострома, п.Военный городок</t>
  </si>
  <si>
    <t>Удельный расход топлива при производстве т/э</t>
  </si>
  <si>
    <t>кг.у.т./Гкал</t>
  </si>
  <si>
    <t>Всего по группе 2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</si>
  <si>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</si>
  <si>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3.1. Реконструкция или модернизация существующих тепловых сетей</t>
  </si>
  <si>
    <t>3.1.1.</t>
  </si>
  <si>
    <t>Реконструкция участка тепловой сети от ТК-5 до ТК-5А, п. Волжский, квартал 1</t>
  </si>
  <si>
    <t>Обеспечение надежности и качества теплоснабжения потребителей производственной сферы, жилого фонда и социально-значимых объектов</t>
  </si>
  <si>
    <t>Трубопровод тепловой сети отопления от ТК-5 до ТК-5А, п. Волжский, квартал 1</t>
  </si>
  <si>
    <t>Способ прокладки - канальный, изоляция -  Минераловатная Ø 100</t>
  </si>
  <si>
    <t>Способ прокладки - бесканальная, изоляция - ППМ изоляция Ø 100</t>
  </si>
  <si>
    <t>3.1.2.</t>
  </si>
  <si>
    <t>Реконструкция участка тепловой сети кв.19, от т.1 до т.2 на участке т/с СК5/СК6 пер. Сенной, 15</t>
  </si>
  <si>
    <t xml:space="preserve">Трубопровод тепловой сети отопления СК5/СК6 по пер. Сенной, 15, от т.1 до т.2 </t>
  </si>
  <si>
    <t>Способ прокладки - канальный, изоляция -  Минераловатная Ø 200</t>
  </si>
  <si>
    <t>Способ прокладки - бесканальная, изоляция - ППМ изоляция Ø 200</t>
  </si>
  <si>
    <t>3.1.3.</t>
  </si>
  <si>
    <t xml:space="preserve">Реконструкция участка тепловой сети от СК-9 до СК-5 по территории Храма ул.Катушечная, 14 </t>
  </si>
  <si>
    <t xml:space="preserve">Трубопровод тепловой сети отопления от СК-9 до СК-5 по территории Храма по адресу: ул.Катушечная, 14 </t>
  </si>
  <si>
    <t>Способ прокладки - надземная, изоляция - ППМ изоляция Ø 100</t>
  </si>
  <si>
    <t>3.1.4.</t>
  </si>
  <si>
    <t>Реконструкция участка тепловой сети б-р Петрковского, 42 от СК-38 до ТК-42</t>
  </si>
  <si>
    <t>Трубопровод тепловой сети отопления по б-р Петрковского, 42 от СК-38 до ТК-42</t>
  </si>
  <si>
    <t>Способ прокладки - канальный, изоляция -  Минераловатная Ø 250</t>
  </si>
  <si>
    <t>Способ прокладки - бесканальная, изоляция - ППМ изоляция Ø 250</t>
  </si>
  <si>
    <t>3.1.5.</t>
  </si>
  <si>
    <t>Реконструкция участка тепловой сети кв.79, д.98/СК-12а/д.100 ул. Ленина</t>
  </si>
  <si>
    <t>Трубопровод тепловой сети отопления и гвс по ул. Ленина, кв.79, д.98/СК-12а/д.100</t>
  </si>
  <si>
    <t>Способ прокладки - канальный, изоляция -  Минераловатная Ø 57, 45</t>
  </si>
  <si>
    <t>Способ прокладки - бесканальная, изоляция - ППМ изоляция Ø 76,63</t>
  </si>
  <si>
    <t>3.1.6.</t>
  </si>
  <si>
    <t>Реконструкция участка тепловой сети пр-т Мира, 58/СК8/СК9</t>
  </si>
  <si>
    <t>Трубопровод тепловой сети отопления по пр-т Мира, 58/СК8/СК9</t>
  </si>
  <si>
    <t>Способ прокладки - канальный, изоляция -  Минераловатная Ø 100, 70</t>
  </si>
  <si>
    <t>Способ прокладки - бесканальная, изоляция - ППМ изоляция Ø 125, 100</t>
  </si>
  <si>
    <t>3.1.7.</t>
  </si>
  <si>
    <t>Реконструкция участка тепловой сети ул. Голубкова, 17а</t>
  </si>
  <si>
    <t>Трубопровод тепловой сети отопления по ул. Голубкова, 17а</t>
  </si>
  <si>
    <t>3.1.8.</t>
  </si>
  <si>
    <t>Реконструкция участка тепловой сети ул. Димитрова, 41 ТК-24/1=ТК2=ТК3</t>
  </si>
  <si>
    <t>Трубопровод тепловой сети отопления по ул. Димитрова, 41, от ТК- 24/1до ТК3 через ТК2</t>
  </si>
  <si>
    <t>Способ прокладки - канальный, изоляция -  Минераловатная Ø 125</t>
  </si>
  <si>
    <t>Способ прокладки - бесканальная, изоляция - ППМ изоляция Ø 125</t>
  </si>
  <si>
    <t>3.1.9.</t>
  </si>
  <si>
    <t>Реконструкция участка тепловой сети ул. Лесная, 27 от ТК1 до ул. Нижняя Дебря</t>
  </si>
  <si>
    <t>Трубопровод тепловой сети отопления по ул. Лесная, 27 от ТК1 до ул. Нижняя Дебря</t>
  </si>
  <si>
    <t>Способ прокладки - канальный, изоляция -  Минераловатная Ø 150</t>
  </si>
  <si>
    <t>Способ прокладки - бесканальная, изоляция - ППМ изоляция Ø 150</t>
  </si>
  <si>
    <t>3.1.10.</t>
  </si>
  <si>
    <t>Реконструкция участка тепловой сети м/р-н 2-ой Давыдовский, 15 от ТК-2 через ТК-7 до ТК-8</t>
  </si>
  <si>
    <t>Трубопровод тепловой сети отопления по м/р-н 2-ой Давыдовский, 15 через ТК-7 до ТК-8</t>
  </si>
  <si>
    <t>3.1.11.</t>
  </si>
  <si>
    <t>Реконструкция участка тепловой сети ул. Московская, 105 ТК2- Дмитровские ОС</t>
  </si>
  <si>
    <t>Трубопровод тепловой сети отопления по ул. Московская, 105 ТК2- Дмитровские ОС</t>
  </si>
  <si>
    <t>Всего по подгруппе 3.1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</si>
  <si>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</si>
  <si>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3.2.1.</t>
  </si>
  <si>
    <t xml:space="preserve">Реконструкция котельной ОГБУ "Костромская станция по борьбе с болезнями животных" с переводом на природный газ </t>
  </si>
  <si>
    <t>В соответствие со схемой теплоснабжения г.Костромы</t>
  </si>
  <si>
    <t>г.Кострома, ул.Костромская, 48а</t>
  </si>
  <si>
    <t>Тепловая мощность</t>
  </si>
  <si>
    <t>3.2.2.</t>
  </si>
  <si>
    <t>Техническое перевооружение кот. Советская, 122а</t>
  </si>
  <si>
    <t>Повышение надежности и эффективности работы</t>
  </si>
  <si>
    <t>г.Кострома, ул. Советская, 122а</t>
  </si>
  <si>
    <t>3.2.3.</t>
  </si>
  <si>
    <t xml:space="preserve">Реконструкция резервного топливного хозяйства кот. ул. Московская, 105 с переводом на дизельное топливо </t>
  </si>
  <si>
    <t>Количество</t>
  </si>
  <si>
    <t>шт.</t>
  </si>
  <si>
    <t>3.2.4.</t>
  </si>
  <si>
    <t>Замена пароводяных подогревателей на 2 пластинчатых теплообменника</t>
  </si>
  <si>
    <t>кожухотрубные</t>
  </si>
  <si>
    <t>пластинчатые</t>
  </si>
  <si>
    <t>Всего по группе 3</t>
  </si>
  <si>
    <t xml:space="preserve"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 </t>
  </si>
  <si>
    <t>4.1.</t>
  </si>
  <si>
    <t>Установка ЧРП на насосы,дымососы,вентиляторы объектов теплоснабжения</t>
  </si>
  <si>
    <t>Энергосбережение и энергоэффективность</t>
  </si>
  <si>
    <t>г.Кострома</t>
  </si>
  <si>
    <t>Потребляемая мощность</t>
  </si>
  <si>
    <t>кВт*ч</t>
  </si>
  <si>
    <t>4.16.</t>
  </si>
  <si>
    <t xml:space="preserve">Проведение энергетического обследования предприятия </t>
  </si>
  <si>
    <t>Требования ФЗ-261 от 23.11.2009 г</t>
  </si>
  <si>
    <t xml:space="preserve">г. Кострома </t>
  </si>
  <si>
    <t>4.2.</t>
  </si>
  <si>
    <t>Установка (модернизация) узлов учета тепловой энергии на источниках</t>
  </si>
  <si>
    <t>Контроль соблюдения удельных расходов топлива</t>
  </si>
  <si>
    <t>4.3.</t>
  </si>
  <si>
    <t>Оборудование автотранспорта системой ГЛОНАСС</t>
  </si>
  <si>
    <t>Экономия моторного топлива</t>
  </si>
  <si>
    <t>Всего по группе 4</t>
  </si>
  <si>
    <t>Группа 5. Вывод из эксплуатации, консервация и демонтаж объектов системы централизованного теплоснабжения</t>
  </si>
  <si>
    <t>5.1. Вывод из эксплуатации, консервация и демонтаж тепловых сетей</t>
  </si>
  <si>
    <t>5.1.1.</t>
  </si>
  <si>
    <t>5.2. Вывод из эксплуатации, консервация и демонтаж иных объектов системы централизованного теплоснабжения, за исключением тепловых сетей</t>
  </si>
  <si>
    <t>5.2.1.</t>
  </si>
  <si>
    <t>Всего по группе 5</t>
  </si>
  <si>
    <t>ИТОГО по программе</t>
  </si>
  <si>
    <t>Д.Ю. Сорокин</t>
  </si>
  <si>
    <t>Заместитель главного инженера по развитию</t>
  </si>
  <si>
    <t>Директор департамента топливно-энергетического комплекса и жилищно-коммунального хозяйства Костромской области</t>
  </si>
  <si>
    <t>Заместитель главы Администрации города Костромы</t>
  </si>
  <si>
    <t>Директор департамента государственного регулирования цен и тарифов Костромской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</si>
</sst>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Arial Cy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Arial Cyr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" fontId="7" fillId="3" borderId="6">
      <alignment horizontal="right" vertical="center" wrapText="1"/>
    </xf>
  </cellStyleXfs>
  <cellXfs count="101">
    <xf numFmtId="0" fontId="0" fillId="0" borderId="0" xfId="0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0" xfId="0" applyFont="1"/>
    <xf numFmtId="0" fontId="2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/>
    </xf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0" xfId="0" applyFont="1" applyFill="1"/>
    <xf numFmtId="0" fontId="3" fillId="0" borderId="0" xfId="0" applyFont="1" applyFill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6" fillId="0" borderId="0" xfId="0" applyFont="1" applyFill="1" applyProtection="1"/>
    <xf numFmtId="0" fontId="3" fillId="0" borderId="4" xfId="0" applyFont="1" applyFill="1" applyBorder="1" applyAlignment="1" applyProtection="1">
      <alignment horizontal="left" vertical="center"/>
    </xf>
    <xf numFmtId="14" fontId="3" fillId="0" borderId="4" xfId="0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6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10" fillId="0" borderId="8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/>
    <xf numFmtId="1" fontId="12" fillId="2" borderId="6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left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10" fillId="0" borderId="6" xfId="0" applyFont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6" xfId="0" applyFont="1" applyBorder="1"/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left" vertic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7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</cellXfs>
  <cellStyles count="2">
    <cellStyle name="Данные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abSelected="1" view="pageBreakPreview" zoomScale="80" zoomScaleNormal="85" zoomScaleSheetLayoutView="80" workbookViewId="0">
      <selection activeCell="A33" sqref="A33"/>
    </sheetView>
  </sheetViews>
  <sheetFormatPr defaultRowHeight="18.75" x14ac:dyDescent="0.3"/>
  <cols>
    <col min="1" max="1" width="112" style="3" customWidth="1"/>
    <col min="2" max="2" width="92.42578125" style="3" customWidth="1"/>
    <col min="3" max="16384" width="9.140625" style="3"/>
  </cols>
  <sheetData>
    <row r="1" spans="1:2" x14ac:dyDescent="0.3">
      <c r="A1" s="1"/>
      <c r="B1" s="2" t="s">
        <v>0</v>
      </c>
    </row>
    <row r="2" spans="1:2" x14ac:dyDescent="0.3">
      <c r="A2" s="1"/>
      <c r="B2" s="2"/>
    </row>
    <row r="3" spans="1:2" x14ac:dyDescent="0.3">
      <c r="A3" s="1"/>
      <c r="B3" s="2" t="s">
        <v>1</v>
      </c>
    </row>
    <row r="4" spans="1:2" x14ac:dyDescent="0.3">
      <c r="A4" s="1"/>
      <c r="B4" s="2" t="s">
        <v>2</v>
      </c>
    </row>
    <row r="5" spans="1:2" x14ac:dyDescent="0.3">
      <c r="A5" s="1"/>
      <c r="B5" s="2" t="s">
        <v>3</v>
      </c>
    </row>
    <row r="6" spans="1:2" x14ac:dyDescent="0.3">
      <c r="A6" s="1"/>
      <c r="B6" s="2" t="s">
        <v>4</v>
      </c>
    </row>
    <row r="7" spans="1:2" x14ac:dyDescent="0.3">
      <c r="A7" s="1"/>
      <c r="B7" s="2" t="s">
        <v>5</v>
      </c>
    </row>
    <row r="8" spans="1:2" x14ac:dyDescent="0.3">
      <c r="A8" s="1"/>
      <c r="B8" s="4"/>
    </row>
    <row r="9" spans="1:2" x14ac:dyDescent="0.3">
      <c r="A9" s="76" t="s">
        <v>6</v>
      </c>
      <c r="B9" s="76"/>
    </row>
    <row r="10" spans="1:2" x14ac:dyDescent="0.3">
      <c r="A10" s="77" t="s">
        <v>7</v>
      </c>
      <c r="B10" s="77"/>
    </row>
    <row r="11" spans="1:2" ht="21.75" customHeight="1" x14ac:dyDescent="0.3">
      <c r="A11" s="76" t="s">
        <v>8</v>
      </c>
      <c r="B11" s="76"/>
    </row>
    <row r="12" spans="1:2" x14ac:dyDescent="0.3">
      <c r="A12" s="76"/>
      <c r="B12" s="76"/>
    </row>
    <row r="13" spans="1:2" x14ac:dyDescent="0.3">
      <c r="A13" s="5"/>
      <c r="B13" s="6" t="s">
        <v>9</v>
      </c>
    </row>
    <row r="14" spans="1:2" x14ac:dyDescent="0.3">
      <c r="A14" s="78"/>
      <c r="B14" s="78"/>
    </row>
    <row r="15" spans="1:2" x14ac:dyDescent="0.3">
      <c r="A15" s="7"/>
      <c r="B15" s="7"/>
    </row>
    <row r="16" spans="1:2" ht="37.5" x14ac:dyDescent="0.3">
      <c r="A16" s="8" t="s">
        <v>10</v>
      </c>
      <c r="B16" s="9" t="s">
        <v>11</v>
      </c>
    </row>
    <row r="17" spans="1:2" x14ac:dyDescent="0.3">
      <c r="A17" s="8" t="s">
        <v>12</v>
      </c>
      <c r="B17" s="10" t="s">
        <v>13</v>
      </c>
    </row>
    <row r="18" spans="1:2" x14ac:dyDescent="0.3">
      <c r="A18" s="8" t="s">
        <v>14</v>
      </c>
      <c r="B18" s="10" t="s">
        <v>15</v>
      </c>
    </row>
    <row r="19" spans="1:2" x14ac:dyDescent="0.3">
      <c r="A19" s="8" t="s">
        <v>16</v>
      </c>
      <c r="B19" s="10" t="s">
        <v>239</v>
      </c>
    </row>
    <row r="20" spans="1:2" x14ac:dyDescent="0.3">
      <c r="A20" s="8" t="s">
        <v>17</v>
      </c>
      <c r="B20" s="10" t="s">
        <v>18</v>
      </c>
    </row>
    <row r="21" spans="1:2" ht="37.5" x14ac:dyDescent="0.3">
      <c r="A21" s="8" t="s">
        <v>19</v>
      </c>
      <c r="B21" s="11" t="s">
        <v>20</v>
      </c>
    </row>
    <row r="22" spans="1:2" x14ac:dyDescent="0.3">
      <c r="A22" s="8" t="s">
        <v>21</v>
      </c>
      <c r="B22" s="12" t="s">
        <v>22</v>
      </c>
    </row>
    <row r="23" spans="1:2" ht="37.5" x14ac:dyDescent="0.3">
      <c r="A23" s="8" t="s">
        <v>23</v>
      </c>
      <c r="B23" s="13" t="s">
        <v>240</v>
      </c>
    </row>
    <row r="24" spans="1:2" ht="23.25" customHeight="1" x14ac:dyDescent="0.3">
      <c r="A24" s="8" t="s">
        <v>24</v>
      </c>
      <c r="B24" s="13" t="s">
        <v>25</v>
      </c>
    </row>
    <row r="25" spans="1:2" x14ac:dyDescent="0.3">
      <c r="A25" s="8" t="s">
        <v>26</v>
      </c>
      <c r="B25" s="14" t="s">
        <v>27</v>
      </c>
    </row>
    <row r="26" spans="1:2" ht="21" customHeight="1" x14ac:dyDescent="0.3">
      <c r="A26" s="8" t="s">
        <v>28</v>
      </c>
      <c r="B26" s="15" t="s">
        <v>29</v>
      </c>
    </row>
    <row r="27" spans="1:2" x14ac:dyDescent="0.3">
      <c r="A27" s="8" t="s">
        <v>30</v>
      </c>
      <c r="B27" s="15" t="s">
        <v>31</v>
      </c>
    </row>
    <row r="28" spans="1:2" x14ac:dyDescent="0.3">
      <c r="A28" s="8" t="s">
        <v>32</v>
      </c>
      <c r="B28" s="16" t="s">
        <v>241</v>
      </c>
    </row>
    <row r="29" spans="1:2" s="19" customFormat="1" x14ac:dyDescent="0.3">
      <c r="A29" s="17" t="s">
        <v>33</v>
      </c>
      <c r="B29" s="18" t="s">
        <v>34</v>
      </c>
    </row>
    <row r="30" spans="1:2" x14ac:dyDescent="0.3">
      <c r="A30" s="8" t="s">
        <v>35</v>
      </c>
      <c r="B30" s="16" t="s">
        <v>36</v>
      </c>
    </row>
    <row r="31" spans="1:2" s="22" customFormat="1" ht="37.5" x14ac:dyDescent="0.25">
      <c r="A31" s="20" t="s">
        <v>37</v>
      </c>
      <c r="B31" s="21" t="s">
        <v>38</v>
      </c>
    </row>
    <row r="32" spans="1:2" s="22" customFormat="1" x14ac:dyDescent="0.25">
      <c r="A32" s="20" t="s">
        <v>30</v>
      </c>
      <c r="B32" s="23" t="s">
        <v>39</v>
      </c>
    </row>
    <row r="33" spans="1:2" s="22" customFormat="1" ht="37.5" x14ac:dyDescent="0.25">
      <c r="A33" s="20" t="s">
        <v>40</v>
      </c>
      <c r="B33" s="21" t="s">
        <v>242</v>
      </c>
    </row>
    <row r="34" spans="1:2" s="22" customFormat="1" x14ac:dyDescent="0.25">
      <c r="A34" s="20" t="s">
        <v>33</v>
      </c>
      <c r="B34" s="24" t="s">
        <v>41</v>
      </c>
    </row>
    <row r="35" spans="1:2" s="22" customFormat="1" x14ac:dyDescent="0.25">
      <c r="A35" s="20" t="s">
        <v>35</v>
      </c>
      <c r="B35" s="23" t="s">
        <v>42</v>
      </c>
    </row>
    <row r="37" spans="1:2" ht="57.75" customHeight="1" x14ac:dyDescent="0.3">
      <c r="A37" s="25" t="s">
        <v>43</v>
      </c>
      <c r="B37" s="25" t="s">
        <v>44</v>
      </c>
    </row>
  </sheetData>
  <mergeCells count="5">
    <mergeCell ref="A9:B9"/>
    <mergeCell ref="A10:B10"/>
    <mergeCell ref="A11:B11"/>
    <mergeCell ref="A12:B12"/>
    <mergeCell ref="A14:B14"/>
  </mergeCells>
  <pageMargins left="0.16" right="0.22" top="0.26" bottom="0.16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71"/>
  <sheetViews>
    <sheetView view="pageBreakPreview" zoomScaleNormal="85" zoomScaleSheetLayoutView="100" workbookViewId="0">
      <pane ySplit="9" topLeftCell="A10" activePane="bottomLeft" state="frozen"/>
      <selection pane="bottomLeft" activeCell="D12" sqref="D12"/>
    </sheetView>
  </sheetViews>
  <sheetFormatPr defaultRowHeight="15" x14ac:dyDescent="0.25"/>
  <cols>
    <col min="1" max="1" width="5.85546875" style="26" customWidth="1"/>
    <col min="2" max="2" width="35.42578125" customWidth="1"/>
    <col min="3" max="3" width="28.5703125" style="27" customWidth="1"/>
    <col min="4" max="4" width="22" style="27" customWidth="1"/>
    <col min="5" max="5" width="18.7109375" style="28" customWidth="1"/>
    <col min="6" max="6" width="9.42578125" style="28" customWidth="1"/>
    <col min="7" max="7" width="17.42578125" style="28" customWidth="1"/>
    <col min="8" max="8" width="18.7109375" style="28" customWidth="1"/>
    <col min="9" max="9" width="10" style="28" customWidth="1"/>
    <col min="10" max="10" width="9.7109375" style="28" customWidth="1"/>
    <col min="11" max="11" width="12.5703125" style="29" customWidth="1"/>
    <col min="12" max="12" width="10.28515625" style="28" customWidth="1"/>
    <col min="13" max="14" width="9.7109375" style="28" customWidth="1"/>
    <col min="15" max="15" width="9.42578125" style="28" customWidth="1"/>
    <col min="16" max="16" width="9.140625" style="28" customWidth="1"/>
    <col min="17" max="18" width="10" style="28" customWidth="1"/>
    <col min="19" max="19" width="9.7109375" style="28" customWidth="1"/>
  </cols>
  <sheetData>
    <row r="1" spans="1:22" ht="18.75" x14ac:dyDescent="0.25">
      <c r="T1" s="30" t="s">
        <v>45</v>
      </c>
    </row>
    <row r="2" spans="1:22" ht="15" customHeight="1" x14ac:dyDescent="0.25">
      <c r="A2" s="96" t="s">
        <v>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22" ht="15" customHeight="1" x14ac:dyDescent="0.25">
      <c r="A3" s="97" t="s">
        <v>47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22" ht="15" customHeight="1" x14ac:dyDescent="0.25">
      <c r="A4" s="97" t="s">
        <v>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6" spans="1:22" ht="50.25" customHeight="1" x14ac:dyDescent="0.25">
      <c r="A6" s="91" t="s">
        <v>49</v>
      </c>
      <c r="B6" s="91" t="s">
        <v>50</v>
      </c>
      <c r="C6" s="91" t="s">
        <v>51</v>
      </c>
      <c r="D6" s="91" t="s">
        <v>52</v>
      </c>
      <c r="E6" s="91" t="s">
        <v>53</v>
      </c>
      <c r="F6" s="91"/>
      <c r="G6" s="91"/>
      <c r="H6" s="91"/>
      <c r="I6" s="91" t="s">
        <v>54</v>
      </c>
      <c r="J6" s="98" t="s">
        <v>55</v>
      </c>
      <c r="K6" s="93" t="s">
        <v>56</v>
      </c>
      <c r="L6" s="94"/>
      <c r="M6" s="94"/>
      <c r="N6" s="94"/>
      <c r="O6" s="94"/>
      <c r="P6" s="94"/>
      <c r="Q6" s="94"/>
      <c r="R6" s="95"/>
      <c r="S6" s="93" t="s">
        <v>57</v>
      </c>
      <c r="T6" s="94"/>
      <c r="U6" s="94"/>
      <c r="V6" s="95"/>
    </row>
    <row r="7" spans="1:22" ht="15" customHeight="1" x14ac:dyDescent="0.25">
      <c r="A7" s="91"/>
      <c r="B7" s="91"/>
      <c r="C7" s="91"/>
      <c r="D7" s="91"/>
      <c r="E7" s="91" t="s">
        <v>58</v>
      </c>
      <c r="F7" s="91" t="s">
        <v>59</v>
      </c>
      <c r="G7" s="91" t="s">
        <v>60</v>
      </c>
      <c r="H7" s="91"/>
      <c r="I7" s="91"/>
      <c r="J7" s="99"/>
      <c r="K7" s="92" t="s">
        <v>61</v>
      </c>
      <c r="L7" s="91" t="s">
        <v>62</v>
      </c>
      <c r="M7" s="91" t="s">
        <v>63</v>
      </c>
      <c r="N7" s="91"/>
      <c r="O7" s="91"/>
      <c r="P7" s="91" t="s">
        <v>64</v>
      </c>
      <c r="Q7" s="91" t="s">
        <v>65</v>
      </c>
      <c r="R7" s="91" t="s">
        <v>66</v>
      </c>
      <c r="S7" s="92" t="s">
        <v>61</v>
      </c>
      <c r="T7" s="91" t="s">
        <v>63</v>
      </c>
      <c r="U7" s="91"/>
      <c r="V7" s="91"/>
    </row>
    <row r="8" spans="1:22" ht="60.75" customHeight="1" x14ac:dyDescent="0.25">
      <c r="A8" s="91"/>
      <c r="B8" s="91"/>
      <c r="C8" s="91"/>
      <c r="D8" s="91"/>
      <c r="E8" s="91"/>
      <c r="F8" s="91"/>
      <c r="G8" s="31" t="s">
        <v>67</v>
      </c>
      <c r="H8" s="31" t="s">
        <v>68</v>
      </c>
      <c r="I8" s="91"/>
      <c r="J8" s="100"/>
      <c r="K8" s="92"/>
      <c r="L8" s="91"/>
      <c r="M8" s="31" t="s">
        <v>69</v>
      </c>
      <c r="N8" s="31" t="s">
        <v>70</v>
      </c>
      <c r="O8" s="31" t="s">
        <v>71</v>
      </c>
      <c r="P8" s="91"/>
      <c r="Q8" s="91"/>
      <c r="R8" s="91"/>
      <c r="S8" s="92"/>
      <c r="T8" s="31" t="s">
        <v>69</v>
      </c>
      <c r="U8" s="31" t="s">
        <v>70</v>
      </c>
      <c r="V8" s="31" t="s">
        <v>71</v>
      </c>
    </row>
    <row r="9" spans="1:22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</row>
    <row r="10" spans="1:22" s="32" customFormat="1" ht="15" customHeight="1" x14ac:dyDescent="0.25">
      <c r="A10" s="80" t="s">
        <v>72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2"/>
    </row>
    <row r="11" spans="1:22" ht="15" customHeight="1" x14ac:dyDescent="0.25">
      <c r="A11" s="80" t="s">
        <v>73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2"/>
    </row>
    <row r="12" spans="1:22" ht="79.5" customHeight="1" x14ac:dyDescent="0.25">
      <c r="A12" s="33" t="s">
        <v>74</v>
      </c>
      <c r="B12" s="34" t="s">
        <v>75</v>
      </c>
      <c r="C12" s="31" t="s">
        <v>76</v>
      </c>
      <c r="D12" s="31" t="s">
        <v>77</v>
      </c>
      <c r="E12" s="31" t="s">
        <v>78</v>
      </c>
      <c r="F12" s="31" t="s">
        <v>79</v>
      </c>
      <c r="G12" s="31">
        <v>9281.9</v>
      </c>
      <c r="H12" s="31">
        <v>9361.9</v>
      </c>
      <c r="I12" s="31">
        <v>2017</v>
      </c>
      <c r="J12" s="31">
        <v>2017</v>
      </c>
      <c r="K12" s="35">
        <f>SUM(L12:P12)</f>
        <v>1921.3770784790402</v>
      </c>
      <c r="L12" s="36" t="s">
        <v>80</v>
      </c>
      <c r="M12" s="36">
        <f>1424.22*1.055*1.04*1.042*1.18</f>
        <v>1921.3770784790402</v>
      </c>
      <c r="N12" s="36" t="s">
        <v>80</v>
      </c>
      <c r="O12" s="36" t="s">
        <v>80</v>
      </c>
      <c r="P12" s="36" t="s">
        <v>80</v>
      </c>
      <c r="Q12" s="36">
        <f>M12</f>
        <v>1921.3770784790402</v>
      </c>
      <c r="R12" s="36"/>
      <c r="S12" s="36">
        <f>SUM(T12:V12)</f>
        <v>0</v>
      </c>
      <c r="T12" s="37"/>
      <c r="U12" s="37"/>
      <c r="V12" s="37"/>
    </row>
    <row r="13" spans="1:22" ht="54.75" customHeight="1" x14ac:dyDescent="0.25">
      <c r="A13" s="33" t="s">
        <v>81</v>
      </c>
      <c r="B13" s="34" t="s">
        <v>75</v>
      </c>
      <c r="C13" s="31" t="s">
        <v>82</v>
      </c>
      <c r="D13" s="31" t="s">
        <v>83</v>
      </c>
      <c r="E13" s="31" t="s">
        <v>78</v>
      </c>
      <c r="F13" s="31" t="s">
        <v>79</v>
      </c>
      <c r="G13" s="31">
        <f>H12</f>
        <v>9361.9</v>
      </c>
      <c r="H13" s="31">
        <f>G13+620</f>
        <v>9981.9</v>
      </c>
      <c r="I13" s="31">
        <v>2016</v>
      </c>
      <c r="J13" s="31">
        <v>2017</v>
      </c>
      <c r="K13" s="35">
        <f>SUM(L13:P13)</f>
        <v>16383.330629999999</v>
      </c>
      <c r="L13" s="36" t="s">
        <v>80</v>
      </c>
      <c r="M13" s="36">
        <f>(2.52*3394.66+0.99*5383.47)*1.18</f>
        <v>16383.330629999999</v>
      </c>
      <c r="N13" s="36" t="s">
        <v>80</v>
      </c>
      <c r="O13" s="36" t="s">
        <v>80</v>
      </c>
      <c r="P13" s="36" t="s">
        <v>80</v>
      </c>
      <c r="Q13" s="36">
        <f>M13</f>
        <v>16383.330629999999</v>
      </c>
      <c r="R13" s="36"/>
      <c r="S13" s="36">
        <f>SUM(T13:V13)</f>
        <v>0</v>
      </c>
      <c r="T13" s="37"/>
      <c r="U13" s="37"/>
      <c r="V13" s="37"/>
    </row>
    <row r="14" spans="1:22" ht="67.5" hidden="1" customHeight="1" x14ac:dyDescent="0.25">
      <c r="A14" s="38" t="s">
        <v>84</v>
      </c>
      <c r="B14" s="34" t="s">
        <v>75</v>
      </c>
      <c r="C14" s="31" t="s">
        <v>82</v>
      </c>
      <c r="D14" s="39" t="s">
        <v>85</v>
      </c>
      <c r="E14" s="31" t="s">
        <v>78</v>
      </c>
      <c r="F14" s="31" t="s">
        <v>79</v>
      </c>
      <c r="G14" s="31">
        <f>H13</f>
        <v>9981.9</v>
      </c>
      <c r="H14" s="31">
        <f>G14+78</f>
        <v>10059.9</v>
      </c>
      <c r="I14" s="31">
        <v>2018</v>
      </c>
      <c r="J14" s="31">
        <v>2019</v>
      </c>
      <c r="K14" s="35">
        <f t="shared" ref="K14" si="0">ROUND(SUM(L14:P14),0)</f>
        <v>1544</v>
      </c>
      <c r="L14" s="36" t="s">
        <v>80</v>
      </c>
      <c r="M14" s="36" t="s">
        <v>80</v>
      </c>
      <c r="N14" s="36">
        <v>200</v>
      </c>
      <c r="O14" s="36">
        <v>1344</v>
      </c>
      <c r="P14" s="36" t="s">
        <v>80</v>
      </c>
      <c r="Q14" s="36">
        <v>1544.4739999999999</v>
      </c>
      <c r="R14" s="36"/>
      <c r="S14" s="36">
        <v>0</v>
      </c>
      <c r="T14" s="37"/>
      <c r="U14" s="37"/>
      <c r="V14" s="37"/>
    </row>
    <row r="15" spans="1:22" x14ac:dyDescent="0.25">
      <c r="A15" s="40" t="s">
        <v>86</v>
      </c>
      <c r="B15" s="41"/>
      <c r="C15" s="39"/>
      <c r="D15" s="39"/>
      <c r="E15" s="39"/>
      <c r="F15" s="39"/>
      <c r="G15" s="39"/>
      <c r="H15" s="39"/>
      <c r="I15" s="39"/>
      <c r="J15" s="39"/>
      <c r="K15" s="35">
        <f>K12+K13</f>
        <v>18304.70770847904</v>
      </c>
      <c r="L15" s="35">
        <v>0</v>
      </c>
      <c r="M15" s="35">
        <f t="shared" ref="M15:V15" si="1">M12+M13</f>
        <v>18304.70770847904</v>
      </c>
      <c r="N15" s="35">
        <v>0</v>
      </c>
      <c r="O15" s="35">
        <v>0</v>
      </c>
      <c r="P15" s="35">
        <v>0</v>
      </c>
      <c r="Q15" s="35">
        <f t="shared" si="1"/>
        <v>18304.70770847904</v>
      </c>
      <c r="R15" s="35">
        <f t="shared" si="1"/>
        <v>0</v>
      </c>
      <c r="S15" s="35">
        <f t="shared" si="1"/>
        <v>0</v>
      </c>
      <c r="T15" s="35">
        <f t="shared" si="1"/>
        <v>0</v>
      </c>
      <c r="U15" s="35">
        <f t="shared" si="1"/>
        <v>0</v>
      </c>
      <c r="V15" s="35">
        <f t="shared" si="1"/>
        <v>0</v>
      </c>
    </row>
    <row r="16" spans="1:22" ht="15" customHeight="1" x14ac:dyDescent="0.25">
      <c r="A16" s="80" t="s">
        <v>87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2"/>
    </row>
    <row r="17" spans="1:22" x14ac:dyDescent="0.25">
      <c r="A17" s="33" t="s">
        <v>88</v>
      </c>
      <c r="B17" s="31" t="s">
        <v>80</v>
      </c>
      <c r="C17" s="31" t="s">
        <v>80</v>
      </c>
      <c r="D17" s="31" t="s">
        <v>80</v>
      </c>
      <c r="E17" s="31" t="s">
        <v>80</v>
      </c>
      <c r="F17" s="31" t="s">
        <v>80</v>
      </c>
      <c r="G17" s="31" t="s">
        <v>80</v>
      </c>
      <c r="H17" s="31" t="s">
        <v>80</v>
      </c>
      <c r="I17" s="31" t="s">
        <v>80</v>
      </c>
      <c r="J17" s="31" t="s">
        <v>80</v>
      </c>
      <c r="K17" s="31" t="s">
        <v>80</v>
      </c>
      <c r="L17" s="31" t="s">
        <v>80</v>
      </c>
      <c r="M17" s="31" t="s">
        <v>80</v>
      </c>
      <c r="N17" s="31" t="s">
        <v>80</v>
      </c>
      <c r="O17" s="31" t="s">
        <v>80</v>
      </c>
      <c r="P17" s="31" t="s">
        <v>80</v>
      </c>
      <c r="Q17" s="31" t="s">
        <v>80</v>
      </c>
      <c r="R17" s="31"/>
      <c r="S17" s="31">
        <f>SUM(T17:V17)</f>
        <v>0</v>
      </c>
      <c r="T17" s="37"/>
      <c r="U17" s="37"/>
      <c r="V17" s="37"/>
    </row>
    <row r="18" spans="1:22" ht="15" customHeight="1" x14ac:dyDescent="0.25">
      <c r="A18" s="80" t="s">
        <v>89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2"/>
    </row>
    <row r="19" spans="1:22" ht="45" x14ac:dyDescent="0.25">
      <c r="A19" s="33" t="s">
        <v>90</v>
      </c>
      <c r="B19" s="34" t="s">
        <v>91</v>
      </c>
      <c r="C19" s="34" t="s">
        <v>92</v>
      </c>
      <c r="D19" s="31" t="s">
        <v>93</v>
      </c>
      <c r="E19" s="31" t="s">
        <v>78</v>
      </c>
      <c r="F19" s="31" t="s">
        <v>79</v>
      </c>
      <c r="G19" s="31">
        <f>H15</f>
        <v>0</v>
      </c>
      <c r="H19" s="31">
        <f>G19+270</f>
        <v>270</v>
      </c>
      <c r="I19" s="31">
        <v>2017</v>
      </c>
      <c r="J19" s="31">
        <v>2017</v>
      </c>
      <c r="K19" s="35">
        <f>SUM(M19:O19)</f>
        <v>21564.799999999999</v>
      </c>
      <c r="L19" s="36" t="s">
        <v>80</v>
      </c>
      <c r="M19" s="36">
        <v>21564.799999999999</v>
      </c>
      <c r="N19" s="36" t="s">
        <v>80</v>
      </c>
      <c r="O19" s="36" t="s">
        <v>80</v>
      </c>
      <c r="P19" s="36" t="s">
        <v>80</v>
      </c>
      <c r="Q19" s="36">
        <v>21564.799999999999</v>
      </c>
      <c r="R19" s="36"/>
      <c r="S19" s="42">
        <v>0</v>
      </c>
      <c r="T19" s="37"/>
      <c r="U19" s="37"/>
      <c r="V19" s="37"/>
    </row>
    <row r="20" spans="1:22" x14ac:dyDescent="0.25">
      <c r="A20" s="40" t="s">
        <v>94</v>
      </c>
      <c r="B20" s="41"/>
      <c r="C20" s="39"/>
      <c r="D20" s="39"/>
      <c r="E20" s="39"/>
      <c r="F20" s="39"/>
      <c r="G20" s="39"/>
      <c r="H20" s="39"/>
      <c r="I20" s="39"/>
      <c r="J20" s="39"/>
      <c r="K20" s="35">
        <f>K19</f>
        <v>21564.799999999999</v>
      </c>
      <c r="L20" s="35">
        <v>0</v>
      </c>
      <c r="M20" s="35">
        <f t="shared" ref="M20:V20" si="2">M19</f>
        <v>21564.799999999999</v>
      </c>
      <c r="N20" s="35">
        <v>0</v>
      </c>
      <c r="O20" s="35">
        <v>0</v>
      </c>
      <c r="P20" s="35">
        <v>0</v>
      </c>
      <c r="Q20" s="35">
        <f t="shared" si="2"/>
        <v>21564.799999999999</v>
      </c>
      <c r="R20" s="35">
        <v>0</v>
      </c>
      <c r="S20" s="35">
        <f t="shared" si="2"/>
        <v>0</v>
      </c>
      <c r="T20" s="35">
        <f t="shared" si="2"/>
        <v>0</v>
      </c>
      <c r="U20" s="35">
        <f t="shared" si="2"/>
        <v>0</v>
      </c>
      <c r="V20" s="35">
        <f t="shared" si="2"/>
        <v>0</v>
      </c>
    </row>
    <row r="21" spans="1:22" ht="15" customHeight="1" x14ac:dyDescent="0.25">
      <c r="A21" s="80" t="s">
        <v>95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2"/>
    </row>
    <row r="22" spans="1:22" ht="60" x14ac:dyDescent="0.25">
      <c r="A22" s="33" t="s">
        <v>96</v>
      </c>
      <c r="B22" s="31" t="s">
        <v>97</v>
      </c>
      <c r="C22" s="31" t="s">
        <v>82</v>
      </c>
      <c r="D22" s="31" t="s">
        <v>98</v>
      </c>
      <c r="E22" s="31" t="s">
        <v>99</v>
      </c>
      <c r="F22" s="31" t="s">
        <v>100</v>
      </c>
      <c r="G22" s="31">
        <v>0.59399999999999997</v>
      </c>
      <c r="H22" s="31">
        <f>G22+1.18</f>
        <v>1.774</v>
      </c>
      <c r="I22" s="31">
        <v>2018</v>
      </c>
      <c r="J22" s="31">
        <v>2018</v>
      </c>
      <c r="K22" s="35">
        <f>SUM(L22:P22)</f>
        <v>90.034999999999997</v>
      </c>
      <c r="L22" s="43" t="s">
        <v>80</v>
      </c>
      <c r="M22" s="43" t="s">
        <v>80</v>
      </c>
      <c r="N22" s="44">
        <v>90.034999999999997</v>
      </c>
      <c r="O22" s="45" t="s">
        <v>80</v>
      </c>
      <c r="P22" s="45"/>
      <c r="Q22" s="44">
        <f>N22</f>
        <v>90.034999999999997</v>
      </c>
      <c r="R22" s="46"/>
      <c r="S22" s="36">
        <v>0</v>
      </c>
      <c r="T22" s="37"/>
      <c r="U22" s="37"/>
      <c r="V22" s="37"/>
    </row>
    <row r="23" spans="1:22" ht="57" customHeight="1" x14ac:dyDescent="0.25">
      <c r="A23" s="33" t="s">
        <v>101</v>
      </c>
      <c r="B23" s="31" t="s">
        <v>102</v>
      </c>
      <c r="C23" s="31" t="s">
        <v>82</v>
      </c>
      <c r="D23" s="31" t="s">
        <v>98</v>
      </c>
      <c r="E23" s="31" t="s">
        <v>99</v>
      </c>
      <c r="F23" s="31" t="s">
        <v>100</v>
      </c>
      <c r="G23" s="31">
        <v>3.51</v>
      </c>
      <c r="H23" s="31">
        <f>G23+2.414</f>
        <v>5.9239999999999995</v>
      </c>
      <c r="I23" s="31">
        <v>2018</v>
      </c>
      <c r="J23" s="31">
        <v>2018</v>
      </c>
      <c r="K23" s="35">
        <f>SUM(L23:P23)</f>
        <v>157.55699999999999</v>
      </c>
      <c r="L23" s="43"/>
      <c r="M23" s="43"/>
      <c r="N23" s="44">
        <f>157.557</f>
        <v>157.55699999999999</v>
      </c>
      <c r="O23" s="45"/>
      <c r="P23" s="45"/>
      <c r="Q23" s="44">
        <f>N23</f>
        <v>157.55699999999999</v>
      </c>
      <c r="R23" s="46"/>
      <c r="S23" s="36">
        <v>0</v>
      </c>
      <c r="T23" s="37"/>
      <c r="U23" s="37"/>
      <c r="V23" s="37"/>
    </row>
    <row r="24" spans="1:22" ht="15" customHeight="1" x14ac:dyDescent="0.25">
      <c r="A24" s="87" t="s">
        <v>103</v>
      </c>
      <c r="B24" s="88"/>
      <c r="C24" s="88"/>
      <c r="D24" s="88"/>
      <c r="E24" s="88"/>
      <c r="F24" s="88"/>
      <c r="G24" s="88"/>
      <c r="H24" s="88"/>
      <c r="I24" s="88"/>
      <c r="J24" s="89"/>
      <c r="K24" s="35">
        <f>K22+K23</f>
        <v>247.59199999999998</v>
      </c>
      <c r="L24" s="35">
        <v>0</v>
      </c>
      <c r="M24" s="35">
        <v>0</v>
      </c>
      <c r="N24" s="35">
        <f t="shared" ref="N24:V24" si="3">N22+N23</f>
        <v>247.59199999999998</v>
      </c>
      <c r="O24" s="35">
        <v>0</v>
      </c>
      <c r="P24" s="35">
        <f t="shared" si="3"/>
        <v>0</v>
      </c>
      <c r="Q24" s="35">
        <f t="shared" si="3"/>
        <v>247.59199999999998</v>
      </c>
      <c r="R24" s="35">
        <f t="shared" si="3"/>
        <v>0</v>
      </c>
      <c r="S24" s="35">
        <f t="shared" si="3"/>
        <v>0</v>
      </c>
      <c r="T24" s="35">
        <f t="shared" si="3"/>
        <v>0</v>
      </c>
      <c r="U24" s="35">
        <f t="shared" si="3"/>
        <v>0</v>
      </c>
      <c r="V24" s="35">
        <f t="shared" si="3"/>
        <v>0</v>
      </c>
    </row>
    <row r="25" spans="1:22" x14ac:dyDescent="0.25">
      <c r="A25" s="90" t="s">
        <v>104</v>
      </c>
      <c r="B25" s="90"/>
      <c r="C25" s="90"/>
      <c r="D25" s="90"/>
      <c r="E25" s="90"/>
      <c r="F25" s="90"/>
      <c r="G25" s="90"/>
      <c r="H25" s="90"/>
      <c r="I25" s="90"/>
      <c r="J25" s="90"/>
      <c r="K25" s="35">
        <f>K15+K24+K20</f>
        <v>40117.099708479043</v>
      </c>
      <c r="L25" s="35">
        <f t="shared" ref="L25:V25" si="4">L15+L24+L20</f>
        <v>0</v>
      </c>
      <c r="M25" s="35">
        <f t="shared" si="4"/>
        <v>39869.507708479039</v>
      </c>
      <c r="N25" s="35">
        <f t="shared" si="4"/>
        <v>247.59199999999998</v>
      </c>
      <c r="O25" s="35">
        <f t="shared" si="4"/>
        <v>0</v>
      </c>
      <c r="P25" s="35">
        <f t="shared" si="4"/>
        <v>0</v>
      </c>
      <c r="Q25" s="35">
        <f t="shared" si="4"/>
        <v>40117.099708479043</v>
      </c>
      <c r="R25" s="35">
        <f t="shared" si="4"/>
        <v>0</v>
      </c>
      <c r="S25" s="35">
        <f t="shared" si="4"/>
        <v>0</v>
      </c>
      <c r="T25" s="35">
        <f t="shared" si="4"/>
        <v>0</v>
      </c>
      <c r="U25" s="35">
        <f t="shared" si="4"/>
        <v>0</v>
      </c>
      <c r="V25" s="35">
        <f t="shared" si="4"/>
        <v>0</v>
      </c>
    </row>
    <row r="26" spans="1:22" ht="15" customHeight="1" x14ac:dyDescent="0.25">
      <c r="A26" s="80" t="s">
        <v>105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</row>
    <row r="27" spans="1:22" ht="72" customHeight="1" x14ac:dyDescent="0.25">
      <c r="A27" s="33" t="s">
        <v>106</v>
      </c>
      <c r="B27" s="34" t="s">
        <v>107</v>
      </c>
      <c r="C27" s="31" t="s">
        <v>108</v>
      </c>
      <c r="D27" s="31" t="s">
        <v>109</v>
      </c>
      <c r="E27" s="31" t="s">
        <v>110</v>
      </c>
      <c r="F27" s="31" t="s">
        <v>111</v>
      </c>
      <c r="G27" s="31" t="s">
        <v>112</v>
      </c>
      <c r="H27" s="31" t="s">
        <v>113</v>
      </c>
      <c r="I27" s="31">
        <v>2017</v>
      </c>
      <c r="J27" s="31">
        <v>2017</v>
      </c>
      <c r="K27" s="35">
        <f>SUM(L27:P27)</f>
        <v>3225.6335183600004</v>
      </c>
      <c r="L27" s="36" t="s">
        <v>80</v>
      </c>
      <c r="M27" s="36">
        <f>(2971.18691+124.43067)*1.042</f>
        <v>3225.6335183600004</v>
      </c>
      <c r="N27" s="36" t="s">
        <v>80</v>
      </c>
      <c r="O27" s="36" t="s">
        <v>80</v>
      </c>
      <c r="P27" s="36" t="s">
        <v>80</v>
      </c>
      <c r="Q27" s="36" t="s">
        <v>80</v>
      </c>
      <c r="R27" s="47">
        <v>480</v>
      </c>
      <c r="S27" s="35">
        <f>SUM(T27:V27)</f>
        <v>0</v>
      </c>
      <c r="T27" s="36"/>
      <c r="U27" s="36"/>
      <c r="V27" s="36"/>
    </row>
    <row r="28" spans="1:22" ht="73.5" customHeight="1" x14ac:dyDescent="0.25">
      <c r="A28" s="33" t="s">
        <v>114</v>
      </c>
      <c r="B28" s="34" t="s">
        <v>115</v>
      </c>
      <c r="C28" s="31" t="s">
        <v>108</v>
      </c>
      <c r="D28" s="31" t="s">
        <v>116</v>
      </c>
      <c r="E28" s="31" t="s">
        <v>110</v>
      </c>
      <c r="F28" s="31" t="s">
        <v>111</v>
      </c>
      <c r="G28" s="31" t="s">
        <v>112</v>
      </c>
      <c r="H28" s="31" t="s">
        <v>117</v>
      </c>
      <c r="I28" s="31">
        <v>2018</v>
      </c>
      <c r="J28" s="31">
        <v>2018</v>
      </c>
      <c r="K28" s="35">
        <f>SUM(L28:P28)</f>
        <v>4226.03</v>
      </c>
      <c r="L28" s="36" t="s">
        <v>80</v>
      </c>
      <c r="M28" s="36" t="s">
        <v>80</v>
      </c>
      <c r="N28" s="47">
        <f>146.873+374.928+3704.229</f>
        <v>4226.03</v>
      </c>
      <c r="O28" s="47" t="s">
        <v>80</v>
      </c>
      <c r="P28" s="47" t="s">
        <v>80</v>
      </c>
      <c r="Q28" s="47" t="s">
        <v>80</v>
      </c>
      <c r="R28" s="47"/>
      <c r="S28" s="35">
        <f>SUM(T28:V28)</f>
        <v>624.29999999999995</v>
      </c>
      <c r="T28" s="36"/>
      <c r="U28" s="36">
        <v>624.29999999999995</v>
      </c>
      <c r="V28" s="36"/>
    </row>
    <row r="29" spans="1:22" ht="69.75" customHeight="1" x14ac:dyDescent="0.25">
      <c r="A29" s="33" t="s">
        <v>118</v>
      </c>
      <c r="B29" s="34" t="s">
        <v>119</v>
      </c>
      <c r="C29" s="31" t="s">
        <v>108</v>
      </c>
      <c r="D29" s="31" t="s">
        <v>120</v>
      </c>
      <c r="E29" s="31" t="s">
        <v>121</v>
      </c>
      <c r="F29" s="31" t="s">
        <v>122</v>
      </c>
      <c r="G29" s="31" t="s">
        <v>112</v>
      </c>
      <c r="H29" s="31">
        <v>1</v>
      </c>
      <c r="I29" s="31">
        <v>2018</v>
      </c>
      <c r="J29" s="31">
        <v>2019</v>
      </c>
      <c r="K29" s="35">
        <f>SUM(L29:R29)</f>
        <v>3528.4049999999997</v>
      </c>
      <c r="L29" s="36" t="s">
        <v>80</v>
      </c>
      <c r="M29" s="36" t="s">
        <v>80</v>
      </c>
      <c r="N29" s="47">
        <v>352.40499999999997</v>
      </c>
      <c r="O29" s="48" t="s">
        <v>80</v>
      </c>
      <c r="P29" s="47" t="s">
        <v>80</v>
      </c>
      <c r="Q29" s="47" t="s">
        <v>80</v>
      </c>
      <c r="R29" s="47">
        <v>3176</v>
      </c>
      <c r="S29" s="35">
        <f>SUM(T29:V29)</f>
        <v>0</v>
      </c>
      <c r="T29" s="36"/>
      <c r="U29" s="36"/>
      <c r="V29" s="36"/>
    </row>
    <row r="30" spans="1:22" ht="75" x14ac:dyDescent="0.25">
      <c r="A30" s="33" t="s">
        <v>123</v>
      </c>
      <c r="B30" s="34" t="s">
        <v>124</v>
      </c>
      <c r="C30" s="31" t="s">
        <v>125</v>
      </c>
      <c r="D30" s="31" t="s">
        <v>126</v>
      </c>
      <c r="E30" s="31" t="s">
        <v>110</v>
      </c>
      <c r="F30" s="31" t="s">
        <v>111</v>
      </c>
      <c r="G30" s="31" t="s">
        <v>112</v>
      </c>
      <c r="H30" s="31" t="s">
        <v>127</v>
      </c>
      <c r="I30" s="31">
        <v>2018</v>
      </c>
      <c r="J30" s="31">
        <v>2018</v>
      </c>
      <c r="K30" s="35">
        <f>SUM(L30:P30)</f>
        <v>857.65200000000004</v>
      </c>
      <c r="L30" s="36" t="s">
        <v>80</v>
      </c>
      <c r="M30" s="36" t="s">
        <v>80</v>
      </c>
      <c r="N30" s="48">
        <f>87.557+770.095</f>
        <v>857.65200000000004</v>
      </c>
      <c r="O30" s="47" t="s">
        <v>80</v>
      </c>
      <c r="P30" s="47" t="s">
        <v>80</v>
      </c>
      <c r="Q30" s="47" t="s">
        <v>80</v>
      </c>
      <c r="R30" s="47"/>
      <c r="S30" s="35">
        <f t="shared" ref="S30:S31" si="5">SUM(T30:V30)</f>
        <v>1678</v>
      </c>
      <c r="T30" s="37"/>
      <c r="U30" s="36">
        <v>1678</v>
      </c>
      <c r="V30" s="37"/>
    </row>
    <row r="31" spans="1:22" ht="30" x14ac:dyDescent="0.25">
      <c r="A31" s="33" t="s">
        <v>128</v>
      </c>
      <c r="B31" s="34" t="s">
        <v>129</v>
      </c>
      <c r="C31" s="31" t="s">
        <v>125</v>
      </c>
      <c r="D31" s="31" t="s">
        <v>130</v>
      </c>
      <c r="E31" s="31" t="s">
        <v>99</v>
      </c>
      <c r="F31" s="31" t="s">
        <v>131</v>
      </c>
      <c r="G31" s="31" t="s">
        <v>112</v>
      </c>
      <c r="H31" s="31">
        <v>0.38</v>
      </c>
      <c r="I31" s="31">
        <v>2017</v>
      </c>
      <c r="J31" s="31">
        <v>2017</v>
      </c>
      <c r="K31" s="35">
        <f t="shared" ref="K31" si="6">SUM(L31:P31)</f>
        <v>4001.4</v>
      </c>
      <c r="L31" s="36" t="s">
        <v>80</v>
      </c>
      <c r="M31" s="36">
        <v>4001.4</v>
      </c>
      <c r="N31" s="36" t="s">
        <v>80</v>
      </c>
      <c r="O31" s="36" t="s">
        <v>80</v>
      </c>
      <c r="P31" s="36" t="s">
        <v>80</v>
      </c>
      <c r="Q31" s="36" t="s">
        <v>80</v>
      </c>
      <c r="R31" s="36"/>
      <c r="S31" s="35">
        <f t="shared" si="5"/>
        <v>0</v>
      </c>
      <c r="T31" s="37"/>
      <c r="U31" s="37"/>
      <c r="V31" s="37"/>
    </row>
    <row r="32" spans="1:22" ht="30" x14ac:dyDescent="0.25">
      <c r="A32" s="33" t="s">
        <v>132</v>
      </c>
      <c r="B32" s="34" t="s">
        <v>133</v>
      </c>
      <c r="C32" s="31" t="s">
        <v>125</v>
      </c>
      <c r="D32" s="31" t="s">
        <v>134</v>
      </c>
      <c r="E32" s="31" t="s">
        <v>99</v>
      </c>
      <c r="F32" s="31" t="s">
        <v>131</v>
      </c>
      <c r="G32" s="31" t="s">
        <v>112</v>
      </c>
      <c r="H32" s="31">
        <v>0.27</v>
      </c>
      <c r="I32" s="31">
        <v>2017</v>
      </c>
      <c r="J32" s="31">
        <v>2017</v>
      </c>
      <c r="K32" s="35">
        <f>SUM(L32:P32)</f>
        <v>4695.8999999999996</v>
      </c>
      <c r="L32" s="36" t="s">
        <v>80</v>
      </c>
      <c r="M32" s="36">
        <v>4695.8999999999996</v>
      </c>
      <c r="N32" s="36" t="s">
        <v>80</v>
      </c>
      <c r="O32" s="36" t="s">
        <v>80</v>
      </c>
      <c r="P32" s="36" t="s">
        <v>80</v>
      </c>
      <c r="Q32" s="36" t="s">
        <v>80</v>
      </c>
      <c r="R32" s="36"/>
      <c r="S32" s="35" t="s">
        <v>80</v>
      </c>
      <c r="T32" s="37"/>
      <c r="U32" s="37"/>
      <c r="V32" s="37"/>
    </row>
    <row r="33" spans="1:22" ht="45" x14ac:dyDescent="0.25">
      <c r="A33" s="33" t="s">
        <v>135</v>
      </c>
      <c r="B33" s="34" t="s">
        <v>136</v>
      </c>
      <c r="C33" s="31" t="s">
        <v>137</v>
      </c>
      <c r="D33" s="31" t="s">
        <v>138</v>
      </c>
      <c r="E33" s="31" t="s">
        <v>139</v>
      </c>
      <c r="F33" s="31" t="s">
        <v>140</v>
      </c>
      <c r="G33" s="31">
        <v>190</v>
      </c>
      <c r="H33" s="31">
        <v>158.69999999999999</v>
      </c>
      <c r="I33" s="31">
        <v>2019</v>
      </c>
      <c r="J33" s="31">
        <v>2019</v>
      </c>
      <c r="K33" s="35">
        <f t="shared" ref="K33" si="7">SUM(L33:P33)</f>
        <v>6382</v>
      </c>
      <c r="L33" s="36" t="s">
        <v>80</v>
      </c>
      <c r="M33" s="36" t="s">
        <v>80</v>
      </c>
      <c r="N33" s="36" t="s">
        <v>80</v>
      </c>
      <c r="O33" s="36">
        <v>6382</v>
      </c>
      <c r="P33" s="36" t="s">
        <v>80</v>
      </c>
      <c r="Q33" s="36" t="s">
        <v>80</v>
      </c>
      <c r="R33" s="36"/>
      <c r="S33" s="36">
        <f t="shared" ref="S33" si="8">SUM(T33:V33)</f>
        <v>0</v>
      </c>
      <c r="T33" s="37"/>
      <c r="U33" s="37"/>
      <c r="V33" s="37"/>
    </row>
    <row r="34" spans="1:22" x14ac:dyDescent="0.25">
      <c r="A34" s="90" t="s">
        <v>141</v>
      </c>
      <c r="B34" s="90"/>
      <c r="C34" s="90"/>
      <c r="D34" s="90"/>
      <c r="E34" s="90"/>
      <c r="F34" s="90"/>
      <c r="G34" s="90"/>
      <c r="H34" s="90"/>
      <c r="I34" s="90"/>
      <c r="J34" s="90"/>
      <c r="K34" s="35">
        <f>SUM(K27:K33)</f>
        <v>26917.020518359997</v>
      </c>
      <c r="L34" s="35">
        <f t="shared" ref="L34:V34" si="9">SUM(L27:L33)</f>
        <v>0</v>
      </c>
      <c r="M34" s="35">
        <f t="shared" si="9"/>
        <v>11922.93351836</v>
      </c>
      <c r="N34" s="35">
        <f t="shared" si="9"/>
        <v>5436.0869999999995</v>
      </c>
      <c r="O34" s="35">
        <f t="shared" si="9"/>
        <v>6382</v>
      </c>
      <c r="P34" s="35">
        <f t="shared" si="9"/>
        <v>0</v>
      </c>
      <c r="Q34" s="35">
        <f t="shared" si="9"/>
        <v>0</v>
      </c>
      <c r="R34" s="35">
        <f t="shared" si="9"/>
        <v>3656</v>
      </c>
      <c r="S34" s="35">
        <f t="shared" si="9"/>
        <v>2302.3000000000002</v>
      </c>
      <c r="T34" s="35">
        <f t="shared" si="9"/>
        <v>0</v>
      </c>
      <c r="U34" s="35">
        <f t="shared" si="9"/>
        <v>2302.3000000000002</v>
      </c>
      <c r="V34" s="35">
        <f t="shared" si="9"/>
        <v>0</v>
      </c>
    </row>
    <row r="35" spans="1:22" ht="15" customHeight="1" x14ac:dyDescent="0.25">
      <c r="A35" s="80" t="s">
        <v>142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1:22" ht="15" customHeight="1" x14ac:dyDescent="0.25">
      <c r="A36" s="80" t="s">
        <v>143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/>
    </row>
    <row r="37" spans="1:22" ht="91.5" customHeight="1" x14ac:dyDescent="0.25">
      <c r="A37" s="33" t="s">
        <v>144</v>
      </c>
      <c r="B37" s="49" t="s">
        <v>145</v>
      </c>
      <c r="C37" s="31" t="s">
        <v>146</v>
      </c>
      <c r="D37" s="31" t="s">
        <v>147</v>
      </c>
      <c r="E37" s="31">
        <v>24</v>
      </c>
      <c r="F37" s="31" t="s">
        <v>79</v>
      </c>
      <c r="G37" s="50" t="s">
        <v>148</v>
      </c>
      <c r="H37" s="31" t="s">
        <v>149</v>
      </c>
      <c r="I37" s="31">
        <v>2018</v>
      </c>
      <c r="J37" s="31">
        <v>2018</v>
      </c>
      <c r="K37" s="35">
        <f>SUM(L37:O37)</f>
        <v>286.33699999999999</v>
      </c>
      <c r="L37" s="51"/>
      <c r="M37" s="51"/>
      <c r="N37" s="44">
        <v>286.33699999999999</v>
      </c>
      <c r="O37" s="44"/>
      <c r="P37" s="36" t="s">
        <v>80</v>
      </c>
      <c r="Q37" s="36" t="s">
        <v>80</v>
      </c>
      <c r="R37" s="36"/>
      <c r="S37" s="31">
        <f>SUM(T37:V37)</f>
        <v>0</v>
      </c>
      <c r="T37" s="51"/>
      <c r="U37" s="51"/>
      <c r="V37" s="51"/>
    </row>
    <row r="38" spans="1:22" ht="91.5" customHeight="1" x14ac:dyDescent="0.25">
      <c r="A38" s="33" t="s">
        <v>150</v>
      </c>
      <c r="B38" s="52" t="s">
        <v>151</v>
      </c>
      <c r="C38" s="31" t="s">
        <v>146</v>
      </c>
      <c r="D38" s="31" t="s">
        <v>152</v>
      </c>
      <c r="E38" s="31">
        <v>100</v>
      </c>
      <c r="F38" s="31" t="s">
        <v>79</v>
      </c>
      <c r="G38" s="50" t="s">
        <v>153</v>
      </c>
      <c r="H38" s="31" t="s">
        <v>154</v>
      </c>
      <c r="I38" s="31">
        <v>2018</v>
      </c>
      <c r="J38" s="31">
        <v>2018</v>
      </c>
      <c r="K38" s="35">
        <f t="shared" ref="K38:K47" si="10">SUM(L38:O38)</f>
        <v>1849.575</v>
      </c>
      <c r="L38" s="51"/>
      <c r="M38" s="51"/>
      <c r="N38" s="44">
        <v>1849.575</v>
      </c>
      <c r="O38" s="44"/>
      <c r="P38" s="36" t="s">
        <v>80</v>
      </c>
      <c r="Q38" s="36" t="s">
        <v>80</v>
      </c>
      <c r="R38" s="36"/>
      <c r="S38" s="31">
        <f t="shared" ref="S38:S46" si="11">SUM(T38:V38)</f>
        <v>0</v>
      </c>
      <c r="T38" s="51"/>
      <c r="U38" s="51"/>
      <c r="V38" s="51"/>
    </row>
    <row r="39" spans="1:22" ht="89.25" customHeight="1" x14ac:dyDescent="0.25">
      <c r="A39" s="33" t="s">
        <v>155</v>
      </c>
      <c r="B39" s="52" t="s">
        <v>156</v>
      </c>
      <c r="C39" s="31" t="s">
        <v>146</v>
      </c>
      <c r="D39" s="31" t="s">
        <v>157</v>
      </c>
      <c r="E39" s="50">
        <v>100</v>
      </c>
      <c r="F39" s="31" t="s">
        <v>79</v>
      </c>
      <c r="G39" s="50" t="s">
        <v>148</v>
      </c>
      <c r="H39" s="31" t="s">
        <v>158</v>
      </c>
      <c r="I39" s="31">
        <v>2018</v>
      </c>
      <c r="J39" s="31">
        <v>2018</v>
      </c>
      <c r="K39" s="35">
        <f t="shared" si="10"/>
        <v>1215.953</v>
      </c>
      <c r="L39" s="51"/>
      <c r="M39" s="51"/>
      <c r="N39" s="48">
        <v>1215.953</v>
      </c>
      <c r="O39" s="44"/>
      <c r="P39" s="36"/>
      <c r="Q39" s="36"/>
      <c r="R39" s="36"/>
      <c r="S39" s="31">
        <v>0</v>
      </c>
      <c r="T39" s="51"/>
      <c r="U39" s="51"/>
      <c r="V39" s="51"/>
    </row>
    <row r="40" spans="1:22" ht="93" customHeight="1" x14ac:dyDescent="0.25">
      <c r="A40" s="33" t="s">
        <v>159</v>
      </c>
      <c r="B40" s="52" t="s">
        <v>160</v>
      </c>
      <c r="C40" s="31" t="s">
        <v>146</v>
      </c>
      <c r="D40" s="31" t="s">
        <v>161</v>
      </c>
      <c r="E40" s="53">
        <v>120</v>
      </c>
      <c r="F40" s="53" t="s">
        <v>79</v>
      </c>
      <c r="G40" s="50" t="s">
        <v>162</v>
      </c>
      <c r="H40" s="31" t="s">
        <v>163</v>
      </c>
      <c r="I40" s="31">
        <v>2018</v>
      </c>
      <c r="J40" s="31">
        <v>2018</v>
      </c>
      <c r="K40" s="35">
        <f t="shared" si="10"/>
        <v>2650.8020000000001</v>
      </c>
      <c r="L40" s="51"/>
      <c r="M40" s="51"/>
      <c r="N40" s="44">
        <v>2650.8020000000001</v>
      </c>
      <c r="O40" s="44"/>
      <c r="P40" s="36" t="s">
        <v>80</v>
      </c>
      <c r="Q40" s="36" t="s">
        <v>80</v>
      </c>
      <c r="R40" s="36"/>
      <c r="S40" s="31">
        <f t="shared" si="11"/>
        <v>0</v>
      </c>
      <c r="T40" s="51"/>
      <c r="U40" s="51"/>
      <c r="V40" s="51"/>
    </row>
    <row r="41" spans="1:22" ht="95.25" customHeight="1" x14ac:dyDescent="0.25">
      <c r="A41" s="33" t="s">
        <v>164</v>
      </c>
      <c r="B41" s="52" t="s">
        <v>165</v>
      </c>
      <c r="C41" s="31" t="s">
        <v>146</v>
      </c>
      <c r="D41" s="31" t="s">
        <v>166</v>
      </c>
      <c r="E41" s="53">
        <v>40</v>
      </c>
      <c r="F41" s="53" t="s">
        <v>79</v>
      </c>
      <c r="G41" s="50" t="s">
        <v>167</v>
      </c>
      <c r="H41" s="31" t="s">
        <v>168</v>
      </c>
      <c r="I41" s="31">
        <v>2018</v>
      </c>
      <c r="J41" s="31">
        <v>2018</v>
      </c>
      <c r="K41" s="35">
        <f t="shared" si="10"/>
        <v>669.68100000000004</v>
      </c>
      <c r="L41" s="51"/>
      <c r="M41" s="51"/>
      <c r="N41" s="44">
        <v>669.68100000000004</v>
      </c>
      <c r="O41" s="44"/>
      <c r="P41" s="36" t="s">
        <v>80</v>
      </c>
      <c r="Q41" s="36" t="s">
        <v>80</v>
      </c>
      <c r="R41" s="36"/>
      <c r="S41" s="31">
        <f t="shared" si="11"/>
        <v>0</v>
      </c>
      <c r="T41" s="51"/>
      <c r="U41" s="51"/>
      <c r="V41" s="51"/>
    </row>
    <row r="42" spans="1:22" ht="95.25" customHeight="1" x14ac:dyDescent="0.25">
      <c r="A42" s="33" t="s">
        <v>169</v>
      </c>
      <c r="B42" s="52" t="s">
        <v>170</v>
      </c>
      <c r="C42" s="31" t="s">
        <v>146</v>
      </c>
      <c r="D42" s="31" t="s">
        <v>171</v>
      </c>
      <c r="E42" s="53">
        <f>44+6.5</f>
        <v>50.5</v>
      </c>
      <c r="F42" s="53" t="s">
        <v>79</v>
      </c>
      <c r="G42" s="50" t="s">
        <v>172</v>
      </c>
      <c r="H42" s="31" t="s">
        <v>173</v>
      </c>
      <c r="I42" s="31">
        <v>2018</v>
      </c>
      <c r="J42" s="31">
        <v>2018</v>
      </c>
      <c r="K42" s="35">
        <f t="shared" si="10"/>
        <v>655.13299999999992</v>
      </c>
      <c r="L42" s="51"/>
      <c r="M42" s="51"/>
      <c r="N42" s="48">
        <f>577.732+77.401</f>
        <v>655.13299999999992</v>
      </c>
      <c r="O42" s="44"/>
      <c r="P42" s="36" t="s">
        <v>80</v>
      </c>
      <c r="Q42" s="36" t="s">
        <v>80</v>
      </c>
      <c r="R42" s="36"/>
      <c r="S42" s="31">
        <f t="shared" si="11"/>
        <v>0</v>
      </c>
      <c r="T42" s="51"/>
      <c r="U42" s="51"/>
      <c r="V42" s="51"/>
    </row>
    <row r="43" spans="1:22" ht="91.5" customHeight="1" x14ac:dyDescent="0.25">
      <c r="A43" s="33" t="s">
        <v>174</v>
      </c>
      <c r="B43" s="52" t="s">
        <v>175</v>
      </c>
      <c r="C43" s="31" t="s">
        <v>146</v>
      </c>
      <c r="D43" s="31" t="s">
        <v>176</v>
      </c>
      <c r="E43" s="53">
        <v>26</v>
      </c>
      <c r="F43" s="53" t="s">
        <v>79</v>
      </c>
      <c r="G43" s="50" t="s">
        <v>148</v>
      </c>
      <c r="H43" s="31" t="s">
        <v>149</v>
      </c>
      <c r="I43" s="31">
        <v>2018</v>
      </c>
      <c r="J43" s="31">
        <v>2018</v>
      </c>
      <c r="K43" s="35">
        <f t="shared" si="10"/>
        <v>433.447</v>
      </c>
      <c r="L43" s="51"/>
      <c r="M43" s="51"/>
      <c r="N43" s="44">
        <v>433.447</v>
      </c>
      <c r="O43" s="44"/>
      <c r="P43" s="36"/>
      <c r="Q43" s="36"/>
      <c r="R43" s="36"/>
      <c r="S43" s="31"/>
      <c r="T43" s="51"/>
      <c r="U43" s="51"/>
      <c r="V43" s="51"/>
    </row>
    <row r="44" spans="1:22" ht="90.75" customHeight="1" x14ac:dyDescent="0.25">
      <c r="A44" s="33" t="s">
        <v>177</v>
      </c>
      <c r="B44" s="52" t="s">
        <v>178</v>
      </c>
      <c r="C44" s="31" t="s">
        <v>146</v>
      </c>
      <c r="D44" s="31" t="s">
        <v>179</v>
      </c>
      <c r="E44" s="53">
        <v>246</v>
      </c>
      <c r="F44" s="53" t="s">
        <v>79</v>
      </c>
      <c r="G44" s="50" t="s">
        <v>180</v>
      </c>
      <c r="H44" s="31" t="s">
        <v>181</v>
      </c>
      <c r="I44" s="31">
        <v>2019</v>
      </c>
      <c r="J44" s="31">
        <v>2019</v>
      </c>
      <c r="K44" s="35">
        <f t="shared" si="10"/>
        <v>3230.05</v>
      </c>
      <c r="L44" s="51"/>
      <c r="M44" s="51"/>
      <c r="N44" s="44"/>
      <c r="O44" s="44">
        <v>3230.05</v>
      </c>
      <c r="P44" s="36" t="s">
        <v>80</v>
      </c>
      <c r="Q44" s="36" t="s">
        <v>80</v>
      </c>
      <c r="R44" s="36"/>
      <c r="S44" s="31">
        <f t="shared" si="11"/>
        <v>0</v>
      </c>
      <c r="T44" s="51"/>
      <c r="U44" s="51"/>
      <c r="V44" s="51"/>
    </row>
    <row r="45" spans="1:22" ht="90" customHeight="1" x14ac:dyDescent="0.25">
      <c r="A45" s="33" t="s">
        <v>182</v>
      </c>
      <c r="B45" s="52" t="s">
        <v>183</v>
      </c>
      <c r="C45" s="31" t="s">
        <v>146</v>
      </c>
      <c r="D45" s="31" t="s">
        <v>184</v>
      </c>
      <c r="E45" s="53">
        <v>46</v>
      </c>
      <c r="F45" s="53" t="s">
        <v>79</v>
      </c>
      <c r="G45" s="50" t="s">
        <v>185</v>
      </c>
      <c r="H45" s="31" t="s">
        <v>186</v>
      </c>
      <c r="I45" s="31">
        <v>2019</v>
      </c>
      <c r="J45" s="31">
        <v>2019</v>
      </c>
      <c r="K45" s="35">
        <f t="shared" si="10"/>
        <v>1143.847</v>
      </c>
      <c r="L45" s="51"/>
      <c r="M45" s="51"/>
      <c r="N45" s="44"/>
      <c r="O45" s="44">
        <v>1143.847</v>
      </c>
      <c r="P45" s="36" t="s">
        <v>80</v>
      </c>
      <c r="Q45" s="36" t="s">
        <v>80</v>
      </c>
      <c r="R45" s="36"/>
      <c r="S45" s="31">
        <f t="shared" si="11"/>
        <v>0</v>
      </c>
      <c r="T45" s="51"/>
      <c r="U45" s="51"/>
      <c r="V45" s="51"/>
    </row>
    <row r="46" spans="1:22" ht="93" customHeight="1" x14ac:dyDescent="0.25">
      <c r="A46" s="33" t="s">
        <v>187</v>
      </c>
      <c r="B46" s="52" t="s">
        <v>188</v>
      </c>
      <c r="C46" s="31" t="s">
        <v>146</v>
      </c>
      <c r="D46" s="31" t="s">
        <v>189</v>
      </c>
      <c r="E46" s="53">
        <v>155</v>
      </c>
      <c r="F46" s="53" t="s">
        <v>79</v>
      </c>
      <c r="G46" s="50" t="s">
        <v>153</v>
      </c>
      <c r="H46" s="31" t="s">
        <v>154</v>
      </c>
      <c r="I46" s="31">
        <v>2019</v>
      </c>
      <c r="J46" s="31">
        <v>2019</v>
      </c>
      <c r="K46" s="35">
        <f t="shared" si="10"/>
        <v>2871.88</v>
      </c>
      <c r="L46" s="51"/>
      <c r="M46" s="51"/>
      <c r="N46" s="44"/>
      <c r="O46" s="48">
        <v>2871.88</v>
      </c>
      <c r="P46" s="36" t="s">
        <v>80</v>
      </c>
      <c r="Q46" s="36" t="s">
        <v>80</v>
      </c>
      <c r="R46" s="36"/>
      <c r="S46" s="31">
        <f t="shared" si="11"/>
        <v>0</v>
      </c>
      <c r="T46" s="51"/>
      <c r="U46" s="51"/>
      <c r="V46" s="51"/>
    </row>
    <row r="47" spans="1:22" ht="91.5" customHeight="1" x14ac:dyDescent="0.25">
      <c r="A47" s="33" t="s">
        <v>190</v>
      </c>
      <c r="B47" s="52" t="s">
        <v>191</v>
      </c>
      <c r="C47" s="31" t="s">
        <v>146</v>
      </c>
      <c r="D47" s="31" t="s">
        <v>192</v>
      </c>
      <c r="E47" s="53">
        <v>150</v>
      </c>
      <c r="F47" s="53" t="s">
        <v>79</v>
      </c>
      <c r="G47" s="50" t="s">
        <v>148</v>
      </c>
      <c r="H47" s="31" t="s">
        <v>149</v>
      </c>
      <c r="I47" s="31">
        <v>2019</v>
      </c>
      <c r="J47" s="31">
        <v>2019</v>
      </c>
      <c r="K47" s="35">
        <f t="shared" si="10"/>
        <v>1789.6089999999999</v>
      </c>
      <c r="L47" s="51"/>
      <c r="M47" s="51"/>
      <c r="N47" s="44"/>
      <c r="O47" s="44">
        <v>1789.6089999999999</v>
      </c>
      <c r="P47" s="36"/>
      <c r="Q47" s="36"/>
      <c r="R47" s="36"/>
      <c r="S47" s="31">
        <v>0</v>
      </c>
      <c r="T47" s="51"/>
      <c r="U47" s="51"/>
      <c r="V47" s="51"/>
    </row>
    <row r="48" spans="1:22" x14ac:dyDescent="0.25">
      <c r="A48" s="83" t="s">
        <v>193</v>
      </c>
      <c r="B48" s="83"/>
      <c r="C48" s="83"/>
      <c r="D48" s="83"/>
      <c r="E48" s="83"/>
      <c r="F48" s="83"/>
      <c r="G48" s="83"/>
      <c r="H48" s="83"/>
      <c r="I48" s="83"/>
      <c r="J48" s="83"/>
      <c r="K48" s="35">
        <f>SUM(K37:K47)</f>
        <v>16796.313999999998</v>
      </c>
      <c r="L48" s="35">
        <f t="shared" ref="L48:V48" si="12">SUM(L37:L47)</f>
        <v>0</v>
      </c>
      <c r="M48" s="35">
        <f t="shared" si="12"/>
        <v>0</v>
      </c>
      <c r="N48" s="35">
        <f t="shared" si="12"/>
        <v>7760.9279999999999</v>
      </c>
      <c r="O48" s="35">
        <f t="shared" si="12"/>
        <v>9035.3860000000004</v>
      </c>
      <c r="P48" s="35">
        <f t="shared" si="12"/>
        <v>0</v>
      </c>
      <c r="Q48" s="35">
        <f t="shared" si="12"/>
        <v>0</v>
      </c>
      <c r="R48" s="35">
        <f t="shared" si="12"/>
        <v>0</v>
      </c>
      <c r="S48" s="35">
        <f t="shared" si="12"/>
        <v>0</v>
      </c>
      <c r="T48" s="35">
        <f t="shared" si="12"/>
        <v>0</v>
      </c>
      <c r="U48" s="35">
        <f t="shared" si="12"/>
        <v>0</v>
      </c>
      <c r="V48" s="35">
        <f t="shared" si="12"/>
        <v>0</v>
      </c>
    </row>
    <row r="49" spans="1:22" ht="15" customHeight="1" x14ac:dyDescent="0.25">
      <c r="A49" s="80" t="s">
        <v>194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/>
    </row>
    <row r="50" spans="1:22" ht="60" x14ac:dyDescent="0.25">
      <c r="A50" s="33" t="s">
        <v>195</v>
      </c>
      <c r="B50" s="34" t="s">
        <v>196</v>
      </c>
      <c r="C50" s="31" t="s">
        <v>197</v>
      </c>
      <c r="D50" s="31" t="s">
        <v>198</v>
      </c>
      <c r="E50" s="31" t="s">
        <v>199</v>
      </c>
      <c r="F50" s="31" t="s">
        <v>131</v>
      </c>
      <c r="G50" s="31">
        <v>0.47</v>
      </c>
      <c r="H50" s="31">
        <v>0.08</v>
      </c>
      <c r="I50" s="31">
        <v>2016</v>
      </c>
      <c r="J50" s="31">
        <v>2017</v>
      </c>
      <c r="K50" s="35">
        <f t="shared" ref="K50:K53" si="13">SUM(L50:P50)</f>
        <v>1343.9</v>
      </c>
      <c r="L50" s="36">
        <v>201.5</v>
      </c>
      <c r="M50" s="36">
        <v>1142.4000000000001</v>
      </c>
      <c r="N50" s="36" t="s">
        <v>80</v>
      </c>
      <c r="O50" s="36" t="s">
        <v>80</v>
      </c>
      <c r="P50" s="36" t="s">
        <v>80</v>
      </c>
      <c r="Q50" s="36" t="s">
        <v>80</v>
      </c>
      <c r="R50" s="36"/>
      <c r="S50" s="36">
        <f t="shared" ref="S50:S53" si="14">SUM(T50:V50)</f>
        <v>0</v>
      </c>
      <c r="T50" s="37"/>
      <c r="U50" s="37"/>
      <c r="V50" s="37"/>
    </row>
    <row r="51" spans="1:22" ht="45" x14ac:dyDescent="0.25">
      <c r="A51" s="33" t="s">
        <v>200</v>
      </c>
      <c r="B51" s="34" t="s">
        <v>201</v>
      </c>
      <c r="C51" s="31" t="s">
        <v>202</v>
      </c>
      <c r="D51" s="31" t="s">
        <v>203</v>
      </c>
      <c r="E51" s="31" t="s">
        <v>139</v>
      </c>
      <c r="F51" s="31" t="s">
        <v>140</v>
      </c>
      <c r="G51" s="31">
        <v>177.2</v>
      </c>
      <c r="H51" s="54">
        <v>157</v>
      </c>
      <c r="I51" s="31">
        <v>2018</v>
      </c>
      <c r="J51" s="31">
        <v>2019</v>
      </c>
      <c r="K51" s="35">
        <f t="shared" si="13"/>
        <v>17177</v>
      </c>
      <c r="L51" s="36" t="s">
        <v>80</v>
      </c>
      <c r="M51" s="36" t="s">
        <v>80</v>
      </c>
      <c r="N51" s="36">
        <v>354</v>
      </c>
      <c r="O51" s="36">
        <f>7237+9940-354</f>
        <v>16823</v>
      </c>
      <c r="P51" s="36" t="s">
        <v>80</v>
      </c>
      <c r="Q51" s="36" t="s">
        <v>80</v>
      </c>
      <c r="R51" s="36"/>
      <c r="S51" s="36">
        <f t="shared" si="14"/>
        <v>0</v>
      </c>
      <c r="T51" s="37"/>
      <c r="U51" s="37"/>
      <c r="V51" s="37"/>
    </row>
    <row r="52" spans="1:22" ht="69" customHeight="1" x14ac:dyDescent="0.25">
      <c r="A52" s="33" t="s">
        <v>204</v>
      </c>
      <c r="B52" s="34" t="s">
        <v>205</v>
      </c>
      <c r="C52" s="31" t="s">
        <v>202</v>
      </c>
      <c r="D52" s="31" t="s">
        <v>98</v>
      </c>
      <c r="E52" s="31" t="s">
        <v>206</v>
      </c>
      <c r="F52" s="31" t="s">
        <v>207</v>
      </c>
      <c r="G52" s="31">
        <v>0</v>
      </c>
      <c r="H52" s="54">
        <v>1</v>
      </c>
      <c r="I52" s="31">
        <v>2018</v>
      </c>
      <c r="J52" s="31">
        <v>2018</v>
      </c>
      <c r="K52" s="35">
        <f t="shared" si="13"/>
        <v>1737.124</v>
      </c>
      <c r="L52" s="36" t="s">
        <v>80</v>
      </c>
      <c r="M52" s="36" t="s">
        <v>80</v>
      </c>
      <c r="N52" s="48">
        <f>1737.124</f>
        <v>1737.124</v>
      </c>
      <c r="O52" s="36" t="s">
        <v>80</v>
      </c>
      <c r="P52" s="36" t="s">
        <v>80</v>
      </c>
      <c r="Q52" s="36" t="s">
        <v>80</v>
      </c>
      <c r="R52" s="36"/>
      <c r="S52" s="36">
        <f t="shared" si="14"/>
        <v>0</v>
      </c>
      <c r="T52" s="37"/>
      <c r="U52" s="37"/>
      <c r="V52" s="37"/>
    </row>
    <row r="53" spans="1:22" ht="69" customHeight="1" x14ac:dyDescent="0.25">
      <c r="A53" s="33" t="s">
        <v>208</v>
      </c>
      <c r="B53" s="52" t="s">
        <v>209</v>
      </c>
      <c r="C53" s="31" t="s">
        <v>202</v>
      </c>
      <c r="D53" s="31" t="s">
        <v>98</v>
      </c>
      <c r="E53" s="31" t="s">
        <v>206</v>
      </c>
      <c r="F53" s="31" t="s">
        <v>207</v>
      </c>
      <c r="G53" s="31" t="s">
        <v>210</v>
      </c>
      <c r="H53" s="54" t="s">
        <v>211</v>
      </c>
      <c r="I53" s="31">
        <v>2018</v>
      </c>
      <c r="J53" s="31">
        <v>2018</v>
      </c>
      <c r="K53" s="35">
        <f t="shared" si="13"/>
        <v>2457.9949999999999</v>
      </c>
      <c r="L53" s="36" t="s">
        <v>80</v>
      </c>
      <c r="M53" s="36" t="s">
        <v>80</v>
      </c>
      <c r="N53" s="48">
        <f>2457.995</f>
        <v>2457.9949999999999</v>
      </c>
      <c r="O53" s="36" t="s">
        <v>80</v>
      </c>
      <c r="P53" s="36" t="s">
        <v>80</v>
      </c>
      <c r="Q53" s="36" t="s">
        <v>80</v>
      </c>
      <c r="R53" s="36"/>
      <c r="S53" s="36">
        <f t="shared" si="14"/>
        <v>0</v>
      </c>
      <c r="T53" s="37"/>
      <c r="U53" s="37"/>
      <c r="V53" s="37"/>
    </row>
    <row r="54" spans="1:22" x14ac:dyDescent="0.25">
      <c r="A54" s="83" t="s">
        <v>193</v>
      </c>
      <c r="B54" s="83"/>
      <c r="C54" s="83"/>
      <c r="D54" s="83"/>
      <c r="E54" s="83"/>
      <c r="F54" s="83"/>
      <c r="G54" s="83"/>
      <c r="H54" s="83"/>
      <c r="I54" s="83"/>
      <c r="J54" s="83"/>
      <c r="K54" s="35">
        <f>SUM(K50:K53)</f>
        <v>22716.019</v>
      </c>
      <c r="L54" s="35">
        <f t="shared" ref="L54:V54" si="15">SUM(L50:L53)</f>
        <v>201.5</v>
      </c>
      <c r="M54" s="35">
        <f t="shared" si="15"/>
        <v>1142.4000000000001</v>
      </c>
      <c r="N54" s="35">
        <f t="shared" si="15"/>
        <v>4549.1189999999997</v>
      </c>
      <c r="O54" s="35">
        <f t="shared" si="15"/>
        <v>16823</v>
      </c>
      <c r="P54" s="35">
        <f t="shared" si="15"/>
        <v>0</v>
      </c>
      <c r="Q54" s="35">
        <f t="shared" si="15"/>
        <v>0</v>
      </c>
      <c r="R54" s="35">
        <f t="shared" si="15"/>
        <v>0</v>
      </c>
      <c r="S54" s="35">
        <f t="shared" si="15"/>
        <v>0</v>
      </c>
      <c r="T54" s="35">
        <f t="shared" si="15"/>
        <v>0</v>
      </c>
      <c r="U54" s="35">
        <f t="shared" si="15"/>
        <v>0</v>
      </c>
      <c r="V54" s="35">
        <f t="shared" si="15"/>
        <v>0</v>
      </c>
    </row>
    <row r="55" spans="1:22" x14ac:dyDescent="0.25">
      <c r="A55" s="83" t="s">
        <v>212</v>
      </c>
      <c r="B55" s="83"/>
      <c r="C55" s="83"/>
      <c r="D55" s="83"/>
      <c r="E55" s="83"/>
      <c r="F55" s="83"/>
      <c r="G55" s="83"/>
      <c r="H55" s="83"/>
      <c r="I55" s="83"/>
      <c r="J55" s="83"/>
      <c r="K55" s="35">
        <f t="shared" ref="K55:Q55" si="16">K48+K54</f>
        <v>39512.332999999999</v>
      </c>
      <c r="L55" s="35">
        <f t="shared" si="16"/>
        <v>201.5</v>
      </c>
      <c r="M55" s="35">
        <f t="shared" si="16"/>
        <v>1142.4000000000001</v>
      </c>
      <c r="N55" s="35">
        <f t="shared" si="16"/>
        <v>12310.046999999999</v>
      </c>
      <c r="O55" s="35">
        <f t="shared" si="16"/>
        <v>25858.385999999999</v>
      </c>
      <c r="P55" s="35">
        <f t="shared" si="16"/>
        <v>0</v>
      </c>
      <c r="Q55" s="35">
        <f t="shared" si="16"/>
        <v>0</v>
      </c>
      <c r="R55" s="35">
        <v>0</v>
      </c>
      <c r="S55" s="35">
        <f>S48+S54</f>
        <v>0</v>
      </c>
      <c r="T55" s="35">
        <f>T48+T54</f>
        <v>0</v>
      </c>
      <c r="U55" s="35">
        <f>U48+U54</f>
        <v>0</v>
      </c>
      <c r="V55" s="35">
        <f>V48+V54</f>
        <v>0</v>
      </c>
    </row>
    <row r="56" spans="1:22" s="26" customFormat="1" ht="15" customHeight="1" x14ac:dyDescent="0.25">
      <c r="A56" s="80" t="s">
        <v>213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2"/>
    </row>
    <row r="57" spans="1:22" s="26" customFormat="1" ht="45" x14ac:dyDescent="0.25">
      <c r="A57" s="33" t="s">
        <v>214</v>
      </c>
      <c r="B57" s="51" t="s">
        <v>215</v>
      </c>
      <c r="C57" s="31" t="s">
        <v>216</v>
      </c>
      <c r="D57" s="31" t="s">
        <v>217</v>
      </c>
      <c r="E57" s="31" t="s">
        <v>218</v>
      </c>
      <c r="F57" s="31" t="s">
        <v>219</v>
      </c>
      <c r="G57" s="31">
        <v>332.5</v>
      </c>
      <c r="H57" s="54">
        <v>213</v>
      </c>
      <c r="I57" s="31">
        <v>2016</v>
      </c>
      <c r="J57" s="31">
        <v>2017</v>
      </c>
      <c r="K57" s="55">
        <f t="shared" ref="K57:K58" si="17">SUM(L57:P57)</f>
        <v>4480.62</v>
      </c>
      <c r="L57" s="56" t="s">
        <v>80</v>
      </c>
      <c r="M57" s="56">
        <v>4480.62</v>
      </c>
      <c r="N57" s="56" t="s">
        <v>80</v>
      </c>
      <c r="O57" s="56" t="s">
        <v>80</v>
      </c>
      <c r="P57" s="56" t="s">
        <v>80</v>
      </c>
      <c r="Q57" s="56" t="s">
        <v>80</v>
      </c>
      <c r="R57" s="57"/>
      <c r="S57" s="56">
        <f t="shared" ref="S57:S60" si="18">SUM(T57:V57)</f>
        <v>0</v>
      </c>
      <c r="T57" s="58"/>
      <c r="U57" s="58"/>
      <c r="V57" s="58"/>
    </row>
    <row r="58" spans="1:22" s="26" customFormat="1" ht="30" hidden="1" x14ac:dyDescent="0.25">
      <c r="A58" s="33" t="s">
        <v>220</v>
      </c>
      <c r="B58" s="51" t="s">
        <v>221</v>
      </c>
      <c r="C58" s="31" t="s">
        <v>222</v>
      </c>
      <c r="D58" s="31" t="s">
        <v>223</v>
      </c>
      <c r="E58" s="31" t="s">
        <v>206</v>
      </c>
      <c r="F58" s="31" t="s">
        <v>207</v>
      </c>
      <c r="G58" s="31">
        <v>1</v>
      </c>
      <c r="H58" s="54">
        <v>2</v>
      </c>
      <c r="I58" s="31">
        <v>2018</v>
      </c>
      <c r="J58" s="31">
        <v>2018</v>
      </c>
      <c r="K58" s="55">
        <f t="shared" si="17"/>
        <v>0</v>
      </c>
      <c r="L58" s="56" t="s">
        <v>80</v>
      </c>
      <c r="M58" s="56" t="s">
        <v>80</v>
      </c>
      <c r="N58" s="56"/>
      <c r="O58" s="56" t="s">
        <v>80</v>
      </c>
      <c r="P58" s="56" t="s">
        <v>80</v>
      </c>
      <c r="Q58" s="56" t="s">
        <v>80</v>
      </c>
      <c r="R58" s="57"/>
      <c r="S58" s="56">
        <f t="shared" si="18"/>
        <v>0</v>
      </c>
      <c r="T58" s="58"/>
      <c r="U58" s="58"/>
      <c r="V58" s="58"/>
    </row>
    <row r="59" spans="1:22" s="26" customFormat="1" ht="45" x14ac:dyDescent="0.25">
      <c r="A59" s="33" t="s">
        <v>224</v>
      </c>
      <c r="B59" s="51" t="s">
        <v>225</v>
      </c>
      <c r="C59" s="31" t="s">
        <v>226</v>
      </c>
      <c r="D59" s="31" t="s">
        <v>223</v>
      </c>
      <c r="E59" s="31" t="s">
        <v>206</v>
      </c>
      <c r="F59" s="31" t="s">
        <v>207</v>
      </c>
      <c r="G59" s="31">
        <v>7</v>
      </c>
      <c r="H59" s="56">
        <v>17</v>
      </c>
      <c r="I59" s="31">
        <v>2017</v>
      </c>
      <c r="J59" s="31">
        <v>2019</v>
      </c>
      <c r="K59" s="55">
        <f>SUM(L59:P59)</f>
        <v>5700</v>
      </c>
      <c r="L59" s="56" t="s">
        <v>80</v>
      </c>
      <c r="M59" s="59">
        <v>450</v>
      </c>
      <c r="N59" s="59">
        <v>2250</v>
      </c>
      <c r="O59" s="59">
        <v>3000</v>
      </c>
      <c r="P59" s="56" t="s">
        <v>80</v>
      </c>
      <c r="Q59" s="56" t="s">
        <v>80</v>
      </c>
      <c r="R59" s="57"/>
      <c r="S59" s="56">
        <f t="shared" si="18"/>
        <v>0</v>
      </c>
      <c r="T59" s="58"/>
      <c r="U59" s="58"/>
      <c r="V59" s="58"/>
    </row>
    <row r="60" spans="1:22" ht="30" x14ac:dyDescent="0.25">
      <c r="A60" s="33" t="s">
        <v>227</v>
      </c>
      <c r="B60" s="60" t="s">
        <v>228</v>
      </c>
      <c r="C60" s="43" t="s">
        <v>229</v>
      </c>
      <c r="D60" s="31" t="s">
        <v>223</v>
      </c>
      <c r="E60" s="31" t="s">
        <v>206</v>
      </c>
      <c r="F60" s="31" t="s">
        <v>207</v>
      </c>
      <c r="G60" s="43">
        <v>3</v>
      </c>
      <c r="H60" s="54">
        <v>51</v>
      </c>
      <c r="I60" s="31">
        <v>2016</v>
      </c>
      <c r="J60" s="31">
        <v>2019</v>
      </c>
      <c r="K60" s="55">
        <f>SUM(L60:P60)</f>
        <v>1918.8000000000002</v>
      </c>
      <c r="L60" s="56">
        <v>99</v>
      </c>
      <c r="M60" s="61">
        <v>516.49</v>
      </c>
      <c r="N60" s="61">
        <v>543.39</v>
      </c>
      <c r="O60" s="61">
        <v>759.92</v>
      </c>
      <c r="P60" s="56" t="s">
        <v>80</v>
      </c>
      <c r="Q60" s="56" t="s">
        <v>80</v>
      </c>
      <c r="R60" s="56"/>
      <c r="S60" s="56">
        <f t="shared" si="18"/>
        <v>0</v>
      </c>
      <c r="T60" s="37"/>
      <c r="U60" s="37"/>
      <c r="V60" s="37"/>
    </row>
    <row r="61" spans="1:22" x14ac:dyDescent="0.25">
      <c r="A61" s="83" t="s">
        <v>230</v>
      </c>
      <c r="B61" s="83"/>
      <c r="C61" s="83"/>
      <c r="D61" s="83"/>
      <c r="E61" s="83"/>
      <c r="F61" s="83"/>
      <c r="G61" s="83"/>
      <c r="H61" s="83"/>
      <c r="I61" s="83"/>
      <c r="J61" s="83"/>
      <c r="K61" s="35">
        <f>SUM(K57:K60)</f>
        <v>12099.419999999998</v>
      </c>
      <c r="L61" s="35">
        <f t="shared" ref="L61:V61" si="19">SUM(L57:L60)</f>
        <v>99</v>
      </c>
      <c r="M61" s="35">
        <f t="shared" si="19"/>
        <v>5447.11</v>
      </c>
      <c r="N61" s="35">
        <f t="shared" si="19"/>
        <v>2793.39</v>
      </c>
      <c r="O61" s="35">
        <f t="shared" si="19"/>
        <v>3759.92</v>
      </c>
      <c r="P61" s="35">
        <f t="shared" si="19"/>
        <v>0</v>
      </c>
      <c r="Q61" s="35">
        <f t="shared" si="19"/>
        <v>0</v>
      </c>
      <c r="R61" s="35">
        <f t="shared" si="19"/>
        <v>0</v>
      </c>
      <c r="S61" s="35">
        <f t="shared" si="19"/>
        <v>0</v>
      </c>
      <c r="T61" s="35">
        <f t="shared" si="19"/>
        <v>0</v>
      </c>
      <c r="U61" s="35">
        <f t="shared" si="19"/>
        <v>0</v>
      </c>
      <c r="V61" s="35">
        <f t="shared" si="19"/>
        <v>0</v>
      </c>
    </row>
    <row r="62" spans="1:22" s="26" customFormat="1" ht="15" customHeight="1" x14ac:dyDescent="0.25">
      <c r="A62" s="80" t="s">
        <v>231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2"/>
    </row>
    <row r="63" spans="1:22" ht="15" customHeight="1" x14ac:dyDescent="0.25">
      <c r="A63" s="84" t="s">
        <v>232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6"/>
    </row>
    <row r="64" spans="1:22" x14ac:dyDescent="0.25">
      <c r="A64" s="33" t="s">
        <v>233</v>
      </c>
      <c r="B64" s="43" t="s">
        <v>80</v>
      </c>
      <c r="C64" s="43" t="s">
        <v>80</v>
      </c>
      <c r="D64" s="43" t="s">
        <v>80</v>
      </c>
      <c r="E64" s="43" t="s">
        <v>80</v>
      </c>
      <c r="F64" s="43" t="s">
        <v>80</v>
      </c>
      <c r="G64" s="43" t="s">
        <v>80</v>
      </c>
      <c r="H64" s="43" t="s">
        <v>80</v>
      </c>
      <c r="I64" s="43" t="s">
        <v>80</v>
      </c>
      <c r="J64" s="43" t="s">
        <v>80</v>
      </c>
      <c r="K64" s="43" t="s">
        <v>80</v>
      </c>
      <c r="L64" s="43" t="s">
        <v>80</v>
      </c>
      <c r="M64" s="43" t="s">
        <v>80</v>
      </c>
      <c r="N64" s="43" t="s">
        <v>80</v>
      </c>
      <c r="O64" s="43" t="s">
        <v>80</v>
      </c>
      <c r="P64" s="43" t="s">
        <v>80</v>
      </c>
      <c r="Q64" s="43" t="s">
        <v>80</v>
      </c>
      <c r="R64" s="36">
        <v>0</v>
      </c>
      <c r="S64" s="36">
        <f t="shared" ref="S64" si="20">SUM(T64:V64)</f>
        <v>0</v>
      </c>
      <c r="T64" s="37"/>
      <c r="U64" s="37"/>
      <c r="V64" s="37"/>
    </row>
    <row r="65" spans="1:22" ht="15" customHeight="1" x14ac:dyDescent="0.25">
      <c r="A65" s="84" t="s">
        <v>234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6"/>
    </row>
    <row r="66" spans="1:22" x14ac:dyDescent="0.25">
      <c r="A66" s="62" t="s">
        <v>235</v>
      </c>
      <c r="B66" s="43" t="s">
        <v>80</v>
      </c>
      <c r="C66" s="43" t="s">
        <v>80</v>
      </c>
      <c r="D66" s="43" t="s">
        <v>80</v>
      </c>
      <c r="E66" s="43" t="s">
        <v>80</v>
      </c>
      <c r="F66" s="43" t="s">
        <v>80</v>
      </c>
      <c r="G66" s="43" t="s">
        <v>80</v>
      </c>
      <c r="H66" s="43" t="s">
        <v>80</v>
      </c>
      <c r="I66" s="43" t="s">
        <v>80</v>
      </c>
      <c r="J66" s="43" t="s">
        <v>80</v>
      </c>
      <c r="K66" s="43" t="s">
        <v>80</v>
      </c>
      <c r="L66" s="43" t="s">
        <v>80</v>
      </c>
      <c r="M66" s="43" t="s">
        <v>80</v>
      </c>
      <c r="N66" s="43" t="s">
        <v>80</v>
      </c>
      <c r="O66" s="43" t="s">
        <v>80</v>
      </c>
      <c r="P66" s="43" t="s">
        <v>80</v>
      </c>
      <c r="Q66" s="43" t="s">
        <v>80</v>
      </c>
      <c r="R66" s="43"/>
      <c r="S66" s="43" t="s">
        <v>80</v>
      </c>
      <c r="T66" s="37"/>
      <c r="U66" s="37"/>
      <c r="V66" s="37"/>
    </row>
    <row r="67" spans="1:22" x14ac:dyDescent="0.25">
      <c r="A67" s="83" t="s">
        <v>236</v>
      </c>
      <c r="B67" s="83"/>
      <c r="C67" s="83"/>
      <c r="D67" s="83"/>
      <c r="E67" s="83"/>
      <c r="F67" s="83"/>
      <c r="G67" s="83"/>
      <c r="H67" s="83"/>
      <c r="I67" s="83"/>
      <c r="J67" s="83"/>
      <c r="K67" s="43" t="s">
        <v>80</v>
      </c>
      <c r="L67" s="43" t="s">
        <v>80</v>
      </c>
      <c r="M67" s="43" t="s">
        <v>80</v>
      </c>
      <c r="N67" s="43" t="s">
        <v>80</v>
      </c>
      <c r="O67" s="43" t="s">
        <v>80</v>
      </c>
      <c r="P67" s="43">
        <v>0</v>
      </c>
      <c r="Q67" s="43">
        <v>0</v>
      </c>
      <c r="R67" s="36">
        <v>0</v>
      </c>
      <c r="S67" s="43" t="s">
        <v>80</v>
      </c>
      <c r="T67" s="37"/>
      <c r="U67" s="37"/>
      <c r="V67" s="37"/>
    </row>
    <row r="68" spans="1:22" x14ac:dyDescent="0.25">
      <c r="A68" s="79" t="s">
        <v>237</v>
      </c>
      <c r="B68" s="79"/>
      <c r="C68" s="79"/>
      <c r="D68" s="79"/>
      <c r="E68" s="79"/>
      <c r="F68" s="79"/>
      <c r="G68" s="79"/>
      <c r="H68" s="79"/>
      <c r="I68" s="79"/>
      <c r="J68" s="79"/>
      <c r="K68" s="63">
        <f t="shared" ref="K68:V68" si="21">K61+K55+K34+K25</f>
        <v>118645.87322683903</v>
      </c>
      <c r="L68" s="63">
        <f t="shared" si="21"/>
        <v>300.5</v>
      </c>
      <c r="M68" s="63">
        <f t="shared" si="21"/>
        <v>58381.951226839039</v>
      </c>
      <c r="N68" s="63">
        <f t="shared" si="21"/>
        <v>20787.115999999998</v>
      </c>
      <c r="O68" s="63">
        <f t="shared" si="21"/>
        <v>36000.305999999997</v>
      </c>
      <c r="P68" s="63">
        <f t="shared" si="21"/>
        <v>0</v>
      </c>
      <c r="Q68" s="63">
        <f t="shared" si="21"/>
        <v>40117.099708479043</v>
      </c>
      <c r="R68" s="63">
        <f t="shared" si="21"/>
        <v>3656</v>
      </c>
      <c r="S68" s="63">
        <f t="shared" si="21"/>
        <v>2302.3000000000002</v>
      </c>
      <c r="T68" s="63">
        <f t="shared" si="21"/>
        <v>0</v>
      </c>
      <c r="U68" s="63">
        <f t="shared" si="21"/>
        <v>2302.3000000000002</v>
      </c>
      <c r="V68" s="63">
        <f t="shared" si="21"/>
        <v>0</v>
      </c>
    </row>
    <row r="69" spans="1:22" x14ac:dyDescent="0.25">
      <c r="M69" s="64"/>
      <c r="N69" s="64"/>
      <c r="O69" s="64"/>
    </row>
    <row r="70" spans="1:22" s="66" customFormat="1" ht="46.5" customHeight="1" x14ac:dyDescent="0.4">
      <c r="A70" s="65"/>
      <c r="C70" s="67"/>
      <c r="D70" s="68" t="s">
        <v>43</v>
      </c>
      <c r="E70" s="69"/>
      <c r="F70" s="69"/>
      <c r="G70" s="69"/>
      <c r="H70" s="69"/>
      <c r="I70" s="70"/>
      <c r="J70" s="70"/>
      <c r="K70" s="71" t="s">
        <v>238</v>
      </c>
      <c r="L70" s="72"/>
      <c r="M70" s="73"/>
      <c r="N70" s="73"/>
      <c r="O70" s="73"/>
      <c r="P70" s="73"/>
      <c r="Q70" s="73"/>
      <c r="R70" s="73"/>
      <c r="S70" s="73"/>
    </row>
    <row r="71" spans="1:22" ht="32.25" customHeight="1" x14ac:dyDescent="0.25">
      <c r="K71" s="74"/>
      <c r="L71" s="74"/>
      <c r="M71" s="75"/>
      <c r="N71" s="75"/>
      <c r="O71" s="75"/>
    </row>
  </sheetData>
  <mergeCells count="45">
    <mergeCell ref="A2:S2"/>
    <mergeCell ref="A3:S3"/>
    <mergeCell ref="A4:S4"/>
    <mergeCell ref="A6:A8"/>
    <mergeCell ref="B6:B8"/>
    <mergeCell ref="C6:C8"/>
    <mergeCell ref="D6:D8"/>
    <mergeCell ref="E6:H6"/>
    <mergeCell ref="I6:I8"/>
    <mergeCell ref="J6:J8"/>
    <mergeCell ref="A16:V16"/>
    <mergeCell ref="K6:R6"/>
    <mergeCell ref="S6:V6"/>
    <mergeCell ref="E7:E8"/>
    <mergeCell ref="F7:F8"/>
    <mergeCell ref="G7:H7"/>
    <mergeCell ref="K7:K8"/>
    <mergeCell ref="L7:L8"/>
    <mergeCell ref="M7:O7"/>
    <mergeCell ref="P7:P8"/>
    <mergeCell ref="Q7:Q8"/>
    <mergeCell ref="R7:R8"/>
    <mergeCell ref="S7:S8"/>
    <mergeCell ref="T7:V7"/>
    <mergeCell ref="A10:V10"/>
    <mergeCell ref="A11:V11"/>
    <mergeCell ref="A55:J55"/>
    <mergeCell ref="A18:V18"/>
    <mergeCell ref="A21:V21"/>
    <mergeCell ref="A24:J24"/>
    <mergeCell ref="A25:J25"/>
    <mergeCell ref="A26:V26"/>
    <mergeCell ref="A34:J34"/>
    <mergeCell ref="A35:V35"/>
    <mergeCell ref="A36:V36"/>
    <mergeCell ref="A48:J48"/>
    <mergeCell ref="A49:V49"/>
    <mergeCell ref="A54:J54"/>
    <mergeCell ref="A68:J68"/>
    <mergeCell ref="A56:V56"/>
    <mergeCell ref="A61:J61"/>
    <mergeCell ref="A62:V62"/>
    <mergeCell ref="A63:V63"/>
    <mergeCell ref="A65:V65"/>
    <mergeCell ref="A67:J67"/>
  </mergeCells>
  <pageMargins left="0.16" right="0.16" top="0.39" bottom="0.16" header="0.52" footer="0.4"/>
  <pageSetup paperSize="9" scale="49" fitToHeight="0" orientation="landscape" r:id="rId1"/>
  <rowBreaks count="2" manualBreakCount="2">
    <brk id="34" max="16383" man="1"/>
    <brk id="46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№1 Паспорт</vt:lpstr>
      <vt:lpstr>Форма №2 Мероприятия</vt:lpstr>
      <vt:lpstr>'Форма №2 Мероприятия'!Заголовки_для_печати</vt:lpstr>
      <vt:lpstr>'Форма №1 Паспорт'!Область_печати</vt:lpstr>
      <vt:lpstr>'Форма №2 Мероприятия'!Область_печати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П. Головина</dc:creator>
  <cp:lastModifiedBy>Родион Н. Нестеров</cp:lastModifiedBy>
  <dcterms:created xsi:type="dcterms:W3CDTF">2019-01-24T10:35:20Z</dcterms:created>
  <dcterms:modified xsi:type="dcterms:W3CDTF">2019-07-08T08:17:41Z</dcterms:modified>
</cp:coreProperties>
</file>